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产量实产" sheetId="1" r:id="rId1"/>
    <sheet name="面积表" sheetId="2" state="hidden" r:id="rId2"/>
  </sheets>
  <definedNames>
    <definedName name="_xlnm._FilterDatabase" localSheetId="0" hidden="1">产量实产!$A$1:$AV$30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<sst xmlns="http://schemas.openxmlformats.org/spreadsheetml/2006/main" count="220" uniqueCount="71">
  <si>
    <t>官塘驿镇2024中稻、玉米实产调查</t>
  </si>
  <si>
    <t>单位名称：官塘驿镇</t>
  </si>
  <si>
    <t>２０24年　季</t>
  </si>
  <si>
    <t>计量单位：亩、吨</t>
  </si>
  <si>
    <t>御屏山村</t>
  </si>
  <si>
    <t>泉口村</t>
  </si>
  <si>
    <t>幸福堰村</t>
  </si>
  <si>
    <t>独山村</t>
  </si>
  <si>
    <t>十八里畈</t>
  </si>
  <si>
    <t>官塘村</t>
  </si>
  <si>
    <t>石泉村</t>
  </si>
  <si>
    <t>西湾村</t>
  </si>
  <si>
    <t>方秀畈村</t>
  </si>
  <si>
    <t>白羊村</t>
  </si>
  <si>
    <t>大贵村</t>
  </si>
  <si>
    <t>龙凤山村</t>
  </si>
  <si>
    <t>双丘村</t>
  </si>
  <si>
    <t>黄沙村</t>
  </si>
  <si>
    <t>张司边村</t>
  </si>
  <si>
    <t>随阳村</t>
  </si>
  <si>
    <t>老虎岩村</t>
  </si>
  <si>
    <t>葛仙山村</t>
  </si>
  <si>
    <t>洋泉畈村</t>
  </si>
  <si>
    <t>大竹山村</t>
  </si>
  <si>
    <t>丰乐畈村</t>
  </si>
  <si>
    <t>泉洪岭村</t>
  </si>
  <si>
    <t>指标名称</t>
  </si>
  <si>
    <t>代码</t>
  </si>
  <si>
    <t>播种面积</t>
  </si>
  <si>
    <t>产量</t>
  </si>
  <si>
    <t>产量汇总</t>
  </si>
  <si>
    <t>甲</t>
  </si>
  <si>
    <t>乙</t>
  </si>
  <si>
    <t>一、谷物</t>
  </si>
  <si>
    <t>（一）稻谷</t>
  </si>
  <si>
    <t>1.早稻</t>
  </si>
  <si>
    <t>2.中稻和一季晚稻</t>
  </si>
  <si>
    <t>3.双季晚稻</t>
  </si>
  <si>
    <r>
      <rPr>
        <sz val="9"/>
        <rFont val="宋体"/>
        <charset val="134"/>
      </rPr>
      <t>（二）</t>
    </r>
    <r>
      <rPr>
        <sz val="9"/>
        <rFont val="宋体"/>
        <charset val="134"/>
      </rPr>
      <t>小麦</t>
    </r>
  </si>
  <si>
    <t>1.冬小麦</t>
  </si>
  <si>
    <t>2.春小麦</t>
  </si>
  <si>
    <t>（三）玉米</t>
  </si>
  <si>
    <r>
      <rPr>
        <sz val="9"/>
        <rFont val="宋体"/>
        <charset val="134"/>
      </rPr>
      <t>（四）</t>
    </r>
    <r>
      <rPr>
        <sz val="9"/>
        <rFont val="宋体"/>
        <charset val="134"/>
      </rPr>
      <t>其他谷物</t>
    </r>
  </si>
  <si>
    <t>1.谷子</t>
  </si>
  <si>
    <t xml:space="preserve">      2.高粱</t>
  </si>
  <si>
    <t xml:space="preserve">      3.大麦</t>
  </si>
  <si>
    <t xml:space="preserve">          其中：青稞</t>
  </si>
  <si>
    <r>
      <rPr>
        <sz val="9"/>
        <rFont val="宋体"/>
        <charset val="134"/>
      </rPr>
      <t> </t>
    </r>
    <r>
      <rPr>
        <sz val="9"/>
        <rFont val="宋体"/>
        <charset val="134"/>
      </rPr>
      <t xml:space="preserve">     4.燕麦</t>
    </r>
  </si>
  <si>
    <r>
      <rPr>
        <sz val="9"/>
        <rFont val="宋体"/>
        <charset val="134"/>
      </rPr>
      <t xml:space="preserve">      5.荞麦</t>
    </r>
    <r>
      <rPr>
        <sz val="9"/>
        <rFont val="宋体"/>
        <charset val="134"/>
      </rPr>
      <t> </t>
    </r>
  </si>
  <si>
    <t xml:space="preserve">      6.其他</t>
  </si>
  <si>
    <t>二、豆类</t>
  </si>
  <si>
    <t>（一）大豆 </t>
  </si>
  <si>
    <t>（二）绿豆</t>
  </si>
  <si>
    <t>（三）红小豆</t>
  </si>
  <si>
    <t>（四）其他杂豆</t>
  </si>
  <si>
    <t>三、薯类</t>
  </si>
  <si>
    <t>（一）马铃薯</t>
  </si>
  <si>
    <t>（二）甘薯</t>
  </si>
  <si>
    <t>单位负责人：  宋建军           填表人：李凡波            报出日期：２０24年9月20日</t>
  </si>
  <si>
    <t>粮食作物生产情况季节报表（报表期：秋粮播种面积）</t>
  </si>
  <si>
    <t>同比%</t>
  </si>
  <si>
    <t>单产</t>
  </si>
  <si>
    <t>本年</t>
  </si>
  <si>
    <t>上年</t>
  </si>
  <si>
    <t>同比±%</t>
  </si>
  <si>
    <t>2.中稻和一季晚稻(实产）</t>
  </si>
  <si>
    <t>（三）玉米（实产）</t>
  </si>
  <si>
    <t>555（未折粮）</t>
  </si>
  <si>
    <t>单位负责人：  宋建军                 填表人：李凡波              报出日期：２０24 年7月26日</t>
  </si>
  <si>
    <t>已折粮1：5</t>
  </si>
  <si>
    <t>平衡关系=0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</si>
</sst>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Protection="0"/>
  </cellStyleXfs>
  <cellXfs count="79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0" fillId="0" borderId="0" xfId="0" applyFont="1">
      <alignment vertical="center"/>
    </xf>
    <xf numFmtId="1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0" fontId="0" fillId="0" borderId="0" xfId="0" applyNumberFormat="1" applyAlignment="1">
      <alignment horizontal="left"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0" fontId="3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justify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justify" wrapText="1"/>
    </xf>
    <xf numFmtId="10" fontId="2" fillId="0" borderId="0" xfId="0" applyNumberFormat="1" applyFont="1" applyAlignment="1">
      <alignment horizontal="justify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10" fontId="2" fillId="0" borderId="0" xfId="0" applyNumberFormat="1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0" fontId="4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10" fontId="2" fillId="0" borderId="0" xfId="0" applyNumberFormat="1" applyFont="1" applyAlignment="1">
      <alignment horizontal="left" vertical="center"/>
    </xf>
    <xf numFmtId="0" fontId="0" fillId="0" borderId="0" xfId="0" applyNumberFormat="1">
      <alignment vertical="center"/>
    </xf>
    <xf numFmtId="0" fontId="5" fillId="0" borderId="6" xfId="49" applyFont="1" applyFill="1" applyBorder="1" applyAlignment="1" applyProtection="1">
      <alignment horizontal="center" vertical="center"/>
    </xf>
    <xf numFmtId="176" fontId="5" fillId="0" borderId="6" xfId="49" applyNumberFormat="1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176" fontId="4" fillId="0" borderId="2" xfId="0" applyNumberFormat="1" applyFont="1" applyBorder="1" applyAlignment="1">
      <alignment vertical="center" wrapText="1"/>
    </xf>
    <xf numFmtId="0" fontId="1" fillId="0" borderId="2" xfId="0" applyFont="1" applyBorder="1">
      <alignment vertical="center"/>
    </xf>
    <xf numFmtId="176" fontId="4" fillId="0" borderId="2" xfId="0" applyNumberFormat="1" applyFont="1" applyBorder="1">
      <alignment vertical="center"/>
    </xf>
    <xf numFmtId="0" fontId="0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0" fillId="0" borderId="2" xfId="0" applyBorder="1">
      <alignment vertical="center"/>
    </xf>
    <xf numFmtId="176" fontId="1" fillId="0" borderId="2" xfId="0" applyNumberFormat="1" applyFont="1" applyBorder="1">
      <alignment vertical="center"/>
    </xf>
    <xf numFmtId="0" fontId="1" fillId="0" borderId="2" xfId="0" applyNumberFormat="1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0" fontId="0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vertical="center" wrapText="1"/>
    </xf>
    <xf numFmtId="177" fontId="0" fillId="0" borderId="0" xfId="0" applyNumberFormat="1">
      <alignment vertical="center"/>
    </xf>
    <xf numFmtId="177" fontId="0" fillId="0" borderId="2" xfId="0" applyNumberFormat="1" applyBorder="1">
      <alignment vertical="center"/>
    </xf>
    <xf numFmtId="177" fontId="1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1" fillId="0" borderId="3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1" fillId="0" borderId="3" xfId="0" applyNumberFormat="1" applyFont="1" applyBorder="1">
      <alignment vertical="center"/>
    </xf>
    <xf numFmtId="177" fontId="0" fillId="0" borderId="0" xfId="0" applyNumberFormat="1" applyAlignment="1"/>
    <xf numFmtId="177" fontId="1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ill>
        <patternFill patternType="solid">
          <bgColor rgb="FFFF0000"/>
        </patternFill>
      </fill>
    </dxf>
    <dxf>
      <numFmt numFmtId="178" formatCode="0_ "/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X33"/>
  <sheetViews>
    <sheetView tabSelected="1" workbookViewId="0">
      <selection activeCell="E13" sqref="E13"/>
    </sheetView>
  </sheetViews>
  <sheetFormatPr defaultColWidth="9" defaultRowHeight="15.6"/>
  <cols>
    <col min="1" max="1" width="24.75" customWidth="1"/>
    <col min="2" max="2" width="13.25" customWidth="1"/>
    <col min="3" max="3" width="11.875" customWidth="1"/>
    <col min="4" max="4" width="19.6" style="5" customWidth="1"/>
    <col min="6" max="6" width="10.375"/>
    <col min="8" max="8" width="9.375"/>
    <col min="10" max="10" width="9.375"/>
    <col min="12" max="12" width="9.375"/>
    <col min="14" max="14" width="9.375"/>
    <col min="16" max="16" width="9.375"/>
    <col min="18" max="18" width="9.375"/>
    <col min="20" max="20" width="9.375"/>
    <col min="22" max="22" width="9.375"/>
    <col min="24" max="24" width="9.375"/>
    <col min="26" max="26" width="9.375"/>
    <col min="28" max="28" width="9.375"/>
    <col min="30" max="30" width="9.375"/>
    <col min="32" max="32" width="9.375"/>
    <col min="34" max="34" width="9.375"/>
    <col min="38" max="38" width="9.375"/>
    <col min="40" max="40" width="9.375"/>
    <col min="42" max="42" width="9.375"/>
    <col min="44" max="44" width="9.375"/>
    <col min="46" max="46" width="9.375"/>
    <col min="48" max="48" width="9.375"/>
    <col min="50" max="50" width="10.375" style="70" customWidth="1"/>
  </cols>
  <sheetData>
    <row r="1" ht="20.4" spans="1:4">
      <c r="A1" s="9" t="s">
        <v>0</v>
      </c>
      <c r="B1" s="9"/>
      <c r="C1" s="9"/>
      <c r="D1" s="11"/>
    </row>
    <row r="2" s="1" customFormat="1" ht="21.6" spans="1:50">
      <c r="A2" s="13" t="s">
        <v>1</v>
      </c>
      <c r="B2" s="14"/>
      <c r="C2" s="13" t="s">
        <v>2</v>
      </c>
      <c r="D2" s="17" t="s">
        <v>3</v>
      </c>
      <c r="E2" s="46" t="s">
        <v>4</v>
      </c>
      <c r="F2" s="47"/>
      <c r="G2" s="46" t="s">
        <v>5</v>
      </c>
      <c r="H2" s="48"/>
      <c r="I2" s="46" t="s">
        <v>6</v>
      </c>
      <c r="J2" s="48"/>
      <c r="K2" s="46" t="s">
        <v>7</v>
      </c>
      <c r="L2" s="48"/>
      <c r="M2" s="46" t="s">
        <v>8</v>
      </c>
      <c r="N2" s="48"/>
      <c r="O2" s="46" t="s">
        <v>9</v>
      </c>
      <c r="P2" s="48"/>
      <c r="Q2" s="46" t="s">
        <v>10</v>
      </c>
      <c r="R2" s="48"/>
      <c r="S2" s="46" t="s">
        <v>11</v>
      </c>
      <c r="T2" s="48"/>
      <c r="U2" s="46" t="s">
        <v>12</v>
      </c>
      <c r="V2" s="48"/>
      <c r="W2" s="46" t="s">
        <v>13</v>
      </c>
      <c r="X2" s="48"/>
      <c r="Y2" s="46" t="s">
        <v>14</v>
      </c>
      <c r="Z2" s="48"/>
      <c r="AA2" s="46" t="s">
        <v>15</v>
      </c>
      <c r="AB2" s="48"/>
      <c r="AC2" s="46" t="s">
        <v>16</v>
      </c>
      <c r="AD2" s="48"/>
      <c r="AE2" s="46" t="s">
        <v>17</v>
      </c>
      <c r="AF2" s="48"/>
      <c r="AG2" s="46" t="s">
        <v>18</v>
      </c>
      <c r="AH2" s="48"/>
      <c r="AI2" s="46" t="s">
        <v>19</v>
      </c>
      <c r="AJ2" s="48"/>
      <c r="AK2" s="46" t="s">
        <v>20</v>
      </c>
      <c r="AL2" s="48"/>
      <c r="AM2" s="46" t="s">
        <v>21</v>
      </c>
      <c r="AN2" s="48"/>
      <c r="AO2" s="46" t="s">
        <v>22</v>
      </c>
      <c r="AP2" s="48"/>
      <c r="AQ2" s="46" t="s">
        <v>23</v>
      </c>
      <c r="AR2" s="48"/>
      <c r="AS2" s="46" t="s">
        <v>24</v>
      </c>
      <c r="AT2" s="48"/>
      <c r="AU2" s="46" t="s">
        <v>25</v>
      </c>
      <c r="AV2" s="48"/>
      <c r="AX2" s="77"/>
    </row>
    <row r="3" ht="21" customHeight="1" spans="1:50">
      <c r="A3" s="20" t="s">
        <v>26</v>
      </c>
      <c r="B3" s="21" t="s">
        <v>27</v>
      </c>
      <c r="C3" s="21" t="s">
        <v>28</v>
      </c>
      <c r="D3" s="22" t="s">
        <v>29</v>
      </c>
      <c r="E3" s="21" t="s">
        <v>28</v>
      </c>
      <c r="F3" s="22" t="s">
        <v>29</v>
      </c>
      <c r="G3" s="21" t="s">
        <v>28</v>
      </c>
      <c r="H3" s="22" t="s">
        <v>29</v>
      </c>
      <c r="I3" s="21" t="s">
        <v>28</v>
      </c>
      <c r="J3" s="22" t="s">
        <v>29</v>
      </c>
      <c r="K3" s="21" t="s">
        <v>28</v>
      </c>
      <c r="L3" s="22" t="s">
        <v>29</v>
      </c>
      <c r="M3" s="21" t="s">
        <v>28</v>
      </c>
      <c r="N3" s="22" t="s">
        <v>29</v>
      </c>
      <c r="O3" s="21" t="s">
        <v>28</v>
      </c>
      <c r="P3" s="22" t="s">
        <v>29</v>
      </c>
      <c r="Q3" s="21" t="s">
        <v>28</v>
      </c>
      <c r="R3" s="22" t="s">
        <v>29</v>
      </c>
      <c r="S3" s="21" t="s">
        <v>28</v>
      </c>
      <c r="T3" s="22" t="s">
        <v>29</v>
      </c>
      <c r="U3" s="21" t="s">
        <v>28</v>
      </c>
      <c r="V3" s="22" t="s">
        <v>29</v>
      </c>
      <c r="W3" s="21" t="s">
        <v>28</v>
      </c>
      <c r="X3" s="21" t="s">
        <v>29</v>
      </c>
      <c r="Y3" s="21" t="s">
        <v>28</v>
      </c>
      <c r="Z3" s="21" t="s">
        <v>29</v>
      </c>
      <c r="AA3" s="21" t="s">
        <v>28</v>
      </c>
      <c r="AB3" s="21" t="s">
        <v>29</v>
      </c>
      <c r="AC3" s="21" t="s">
        <v>28</v>
      </c>
      <c r="AD3" s="21" t="s">
        <v>29</v>
      </c>
      <c r="AE3" s="21" t="s">
        <v>28</v>
      </c>
      <c r="AF3" s="21" t="s">
        <v>29</v>
      </c>
      <c r="AG3" s="21" t="s">
        <v>28</v>
      </c>
      <c r="AH3" s="21" t="s">
        <v>29</v>
      </c>
      <c r="AI3" s="21" t="s">
        <v>28</v>
      </c>
      <c r="AJ3" s="21" t="s">
        <v>29</v>
      </c>
      <c r="AK3" s="21" t="s">
        <v>28</v>
      </c>
      <c r="AL3" s="21" t="s">
        <v>29</v>
      </c>
      <c r="AM3" s="21" t="s">
        <v>28</v>
      </c>
      <c r="AN3" s="21" t="s">
        <v>29</v>
      </c>
      <c r="AO3" s="21" t="s">
        <v>28</v>
      </c>
      <c r="AP3" s="21" t="s">
        <v>29</v>
      </c>
      <c r="AQ3" s="21" t="s">
        <v>28</v>
      </c>
      <c r="AR3" s="21" t="s">
        <v>29</v>
      </c>
      <c r="AS3" s="21" t="s">
        <v>28</v>
      </c>
      <c r="AT3" s="21" t="s">
        <v>29</v>
      </c>
      <c r="AU3" s="21" t="s">
        <v>28</v>
      </c>
      <c r="AV3" s="22" t="s">
        <v>29</v>
      </c>
      <c r="AX3" s="70" t="s">
        <v>30</v>
      </c>
    </row>
    <row r="4" spans="1:48">
      <c r="A4" s="20" t="s">
        <v>31</v>
      </c>
      <c r="B4" s="21" t="s">
        <v>32</v>
      </c>
      <c r="C4" s="21">
        <v>1</v>
      </c>
      <c r="D4" s="22">
        <v>2</v>
      </c>
      <c r="E4" s="21">
        <v>1</v>
      </c>
      <c r="F4" s="22">
        <v>2</v>
      </c>
      <c r="G4" s="21">
        <v>1</v>
      </c>
      <c r="H4" s="22">
        <v>2</v>
      </c>
      <c r="I4" s="21">
        <v>1</v>
      </c>
      <c r="J4" s="22">
        <v>2</v>
      </c>
      <c r="K4" s="21">
        <v>1</v>
      </c>
      <c r="L4" s="22">
        <v>2</v>
      </c>
      <c r="M4" s="21">
        <v>1</v>
      </c>
      <c r="N4" s="22">
        <v>2</v>
      </c>
      <c r="O4" s="21">
        <v>1</v>
      </c>
      <c r="P4" s="22">
        <v>2</v>
      </c>
      <c r="Q4" s="21">
        <v>1</v>
      </c>
      <c r="R4" s="22">
        <v>2</v>
      </c>
      <c r="S4" s="21">
        <v>1</v>
      </c>
      <c r="T4" s="22">
        <v>2</v>
      </c>
      <c r="U4" s="21">
        <v>1</v>
      </c>
      <c r="V4" s="22">
        <v>2</v>
      </c>
      <c r="W4" s="21">
        <v>1</v>
      </c>
      <c r="X4" s="22">
        <v>2</v>
      </c>
      <c r="Y4" s="21">
        <v>1</v>
      </c>
      <c r="Z4" s="22">
        <v>2</v>
      </c>
      <c r="AA4" s="21">
        <v>1</v>
      </c>
      <c r="AB4" s="22">
        <v>2</v>
      </c>
      <c r="AC4" s="21">
        <v>1</v>
      </c>
      <c r="AD4" s="22">
        <v>2</v>
      </c>
      <c r="AE4" s="21">
        <v>1</v>
      </c>
      <c r="AF4" s="22">
        <v>2</v>
      </c>
      <c r="AG4" s="21">
        <v>1</v>
      </c>
      <c r="AH4" s="22">
        <v>2</v>
      </c>
      <c r="AI4" s="21">
        <v>1</v>
      </c>
      <c r="AJ4" s="22">
        <v>2</v>
      </c>
      <c r="AK4" s="21">
        <v>1</v>
      </c>
      <c r="AL4" s="22">
        <v>2</v>
      </c>
      <c r="AM4" s="21">
        <v>1</v>
      </c>
      <c r="AN4" s="22">
        <v>2</v>
      </c>
      <c r="AO4" s="21">
        <v>1</v>
      </c>
      <c r="AP4" s="22">
        <v>2</v>
      </c>
      <c r="AQ4" s="21">
        <v>1</v>
      </c>
      <c r="AR4" s="22">
        <v>2</v>
      </c>
      <c r="AS4" s="21">
        <v>1</v>
      </c>
      <c r="AT4" s="22">
        <v>2</v>
      </c>
      <c r="AU4" s="21">
        <v>1</v>
      </c>
      <c r="AV4" s="22">
        <v>2</v>
      </c>
    </row>
    <row r="5" s="2" customFormat="1" ht="17.25" customHeight="1" spans="1:50">
      <c r="A5" s="40" t="s">
        <v>33</v>
      </c>
      <c r="B5" s="21">
        <v>1</v>
      </c>
      <c r="C5" s="32">
        <f>C6+C13</f>
        <v>68991</v>
      </c>
      <c r="D5" s="32">
        <f t="shared" ref="D5:AV5" si="0">D6+D13</f>
        <v>34227</v>
      </c>
      <c r="E5" s="32">
        <f t="shared" si="0"/>
        <v>4350</v>
      </c>
      <c r="F5" s="32">
        <f t="shared" si="0"/>
        <v>2194.3</v>
      </c>
      <c r="G5" s="32">
        <f t="shared" si="0"/>
        <v>3059</v>
      </c>
      <c r="H5" s="32">
        <f t="shared" si="0"/>
        <v>1530.14</v>
      </c>
      <c r="I5" s="32">
        <f t="shared" si="0"/>
        <v>3075</v>
      </c>
      <c r="J5" s="32">
        <f t="shared" si="0"/>
        <v>1534.9</v>
      </c>
      <c r="K5" s="32">
        <f t="shared" si="0"/>
        <v>3170</v>
      </c>
      <c r="L5" s="32">
        <f t="shared" si="0"/>
        <v>1579.88</v>
      </c>
      <c r="M5" s="32">
        <f t="shared" si="0"/>
        <v>3136</v>
      </c>
      <c r="N5" s="32">
        <f t="shared" si="0"/>
        <v>1573.38</v>
      </c>
      <c r="O5" s="32">
        <f t="shared" si="0"/>
        <v>2940</v>
      </c>
      <c r="P5" s="32">
        <f t="shared" si="0"/>
        <v>1470.31</v>
      </c>
      <c r="Q5" s="32">
        <f t="shared" si="0"/>
        <v>3380</v>
      </c>
      <c r="R5" s="32">
        <f t="shared" si="0"/>
        <v>1710.26</v>
      </c>
      <c r="S5" s="32">
        <f t="shared" si="0"/>
        <v>3850</v>
      </c>
      <c r="T5" s="32">
        <f t="shared" si="0"/>
        <v>1941.69</v>
      </c>
      <c r="U5" s="32">
        <f t="shared" si="0"/>
        <v>2880</v>
      </c>
      <c r="V5" s="32">
        <f t="shared" si="0"/>
        <v>1432.93</v>
      </c>
      <c r="W5" s="32">
        <f t="shared" si="0"/>
        <v>3520</v>
      </c>
      <c r="X5" s="32">
        <f t="shared" si="0"/>
        <v>1763.22</v>
      </c>
      <c r="Y5" s="32">
        <f t="shared" si="0"/>
        <v>3293</v>
      </c>
      <c r="Z5" s="32">
        <f t="shared" si="0"/>
        <v>1657.33</v>
      </c>
      <c r="AA5" s="32">
        <f t="shared" si="0"/>
        <v>2960</v>
      </c>
      <c r="AB5" s="32">
        <f t="shared" si="0"/>
        <v>1492.86</v>
      </c>
      <c r="AC5" s="32">
        <f t="shared" si="0"/>
        <v>3400</v>
      </c>
      <c r="AD5" s="32">
        <f t="shared" si="0"/>
        <v>1604.63</v>
      </c>
      <c r="AE5" s="32">
        <f t="shared" si="0"/>
        <v>2640</v>
      </c>
      <c r="AF5" s="32">
        <f t="shared" si="0"/>
        <v>1286.9</v>
      </c>
      <c r="AG5" s="32">
        <f t="shared" si="0"/>
        <v>2310</v>
      </c>
      <c r="AH5" s="32">
        <f t="shared" si="0"/>
        <v>1097.57</v>
      </c>
      <c r="AI5" s="32">
        <f t="shared" si="0"/>
        <v>2190</v>
      </c>
      <c r="AJ5" s="32">
        <f t="shared" si="0"/>
        <v>1039.66</v>
      </c>
      <c r="AK5" s="32">
        <f t="shared" si="0"/>
        <v>3060</v>
      </c>
      <c r="AL5" s="32">
        <f t="shared" si="0"/>
        <v>1505.98</v>
      </c>
      <c r="AM5" s="32">
        <f t="shared" si="0"/>
        <v>2790</v>
      </c>
      <c r="AN5" s="32">
        <f t="shared" si="0"/>
        <v>1378.45</v>
      </c>
      <c r="AO5" s="32">
        <f t="shared" si="0"/>
        <v>3830</v>
      </c>
      <c r="AP5" s="32">
        <f t="shared" si="0"/>
        <v>1865.2</v>
      </c>
      <c r="AQ5" s="32">
        <f t="shared" si="0"/>
        <v>3050</v>
      </c>
      <c r="AR5" s="32">
        <f t="shared" si="0"/>
        <v>1492.31</v>
      </c>
      <c r="AS5" s="32">
        <f t="shared" si="0"/>
        <v>3160</v>
      </c>
      <c r="AT5" s="32">
        <f t="shared" si="0"/>
        <v>1595.96</v>
      </c>
      <c r="AU5" s="32">
        <f t="shared" si="0"/>
        <v>2948</v>
      </c>
      <c r="AV5" s="32">
        <f t="shared" si="0"/>
        <v>1479.14</v>
      </c>
      <c r="AX5" s="78">
        <f>F5+H5+J5+L5+N5+P5+R5+T5+V5+X5+Z5+AB5+AD5+AF5+AH5+AJ5+AL5+AN5+AP5+AR5+AT5+AV5</f>
        <v>34227</v>
      </c>
    </row>
    <row r="6" s="2" customFormat="1" ht="25.5" customHeight="1" spans="1:50">
      <c r="A6" s="40" t="s">
        <v>34</v>
      </c>
      <c r="B6" s="21">
        <v>2</v>
      </c>
      <c r="C6" s="32">
        <v>65865</v>
      </c>
      <c r="D6" s="35">
        <v>33657</v>
      </c>
      <c r="E6" s="55">
        <v>4260</v>
      </c>
      <c r="F6" s="55">
        <v>2178</v>
      </c>
      <c r="G6" s="55">
        <v>2960</v>
      </c>
      <c r="H6" s="55">
        <v>1512</v>
      </c>
      <c r="I6" s="55">
        <v>2965</v>
      </c>
      <c r="J6" s="55">
        <v>1515</v>
      </c>
      <c r="K6" s="55">
        <v>3060</v>
      </c>
      <c r="L6" s="67">
        <v>1560</v>
      </c>
      <c r="M6" s="55">
        <v>3040</v>
      </c>
      <c r="N6" s="55">
        <v>1556</v>
      </c>
      <c r="O6" s="55">
        <v>2840</v>
      </c>
      <c r="P6" s="67">
        <v>1452</v>
      </c>
      <c r="Q6" s="55">
        <v>3330</v>
      </c>
      <c r="R6" s="55">
        <v>1701</v>
      </c>
      <c r="S6" s="55">
        <v>3770</v>
      </c>
      <c r="T6" s="67">
        <v>1927</v>
      </c>
      <c r="U6" s="55">
        <v>2760</v>
      </c>
      <c r="V6" s="55">
        <v>1411</v>
      </c>
      <c r="W6" s="55">
        <v>3410</v>
      </c>
      <c r="X6" s="55">
        <v>1743</v>
      </c>
      <c r="Y6" s="55">
        <v>3210</v>
      </c>
      <c r="Z6" s="55">
        <v>1642</v>
      </c>
      <c r="AA6" s="55">
        <v>2900</v>
      </c>
      <c r="AB6" s="55">
        <v>1482</v>
      </c>
      <c r="AC6" s="55">
        <v>3000</v>
      </c>
      <c r="AD6" s="55">
        <v>1532</v>
      </c>
      <c r="AE6" s="55">
        <v>2450</v>
      </c>
      <c r="AF6" s="55">
        <v>1252</v>
      </c>
      <c r="AG6" s="55">
        <v>2060</v>
      </c>
      <c r="AH6" s="55">
        <v>1052</v>
      </c>
      <c r="AI6" s="55">
        <v>1950</v>
      </c>
      <c r="AJ6" s="55">
        <v>996</v>
      </c>
      <c r="AK6" s="55">
        <v>2890</v>
      </c>
      <c r="AL6" s="55">
        <v>1475</v>
      </c>
      <c r="AM6" s="67">
        <v>2650</v>
      </c>
      <c r="AN6" s="55">
        <v>1353</v>
      </c>
      <c r="AO6" s="55">
        <v>3550</v>
      </c>
      <c r="AP6" s="55">
        <v>1814</v>
      </c>
      <c r="AQ6" s="55">
        <v>2850</v>
      </c>
      <c r="AR6" s="55">
        <v>1456</v>
      </c>
      <c r="AS6" s="55">
        <v>3100</v>
      </c>
      <c r="AT6" s="55">
        <v>1585</v>
      </c>
      <c r="AU6" s="55">
        <v>2860</v>
      </c>
      <c r="AV6" s="67">
        <v>1463</v>
      </c>
      <c r="AX6" s="78">
        <f t="shared" ref="AX6:AX29" si="1">F6+H6+J6+L6+N6+P6+R6+T6+V6+X6+Z6+AB6+AD6+AF6+AH6+AJ6+AL6+AN6+AP6+AR6+AT6+AV6</f>
        <v>33657</v>
      </c>
    </row>
    <row r="7" s="3" customFormat="1" spans="1:50">
      <c r="A7" s="36" t="s">
        <v>35</v>
      </c>
      <c r="B7" s="21">
        <v>3</v>
      </c>
      <c r="C7" s="32"/>
      <c r="D7" s="38"/>
      <c r="E7" s="57"/>
      <c r="F7" s="57"/>
      <c r="G7" s="57"/>
      <c r="H7" s="57"/>
      <c r="I7" s="57"/>
      <c r="J7" s="57"/>
      <c r="K7" s="57"/>
      <c r="L7" s="73"/>
      <c r="M7" s="57"/>
      <c r="N7" s="57"/>
      <c r="O7" s="57"/>
      <c r="P7" s="73"/>
      <c r="Q7" s="57"/>
      <c r="R7" s="57"/>
      <c r="S7" s="57"/>
      <c r="T7" s="73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66"/>
      <c r="AN7" s="57"/>
      <c r="AO7" s="57"/>
      <c r="AP7" s="57"/>
      <c r="AQ7" s="57"/>
      <c r="AR7" s="57"/>
      <c r="AS7" s="57"/>
      <c r="AT7" s="57"/>
      <c r="AU7" s="57"/>
      <c r="AV7" s="73"/>
      <c r="AX7" s="78">
        <f t="shared" si="1"/>
        <v>0</v>
      </c>
    </row>
    <row r="8" s="2" customFormat="1" spans="1:50">
      <c r="A8" s="39" t="s">
        <v>36</v>
      </c>
      <c r="B8" s="31">
        <v>4</v>
      </c>
      <c r="C8" s="32">
        <v>65865</v>
      </c>
      <c r="D8" s="35">
        <v>33657</v>
      </c>
      <c r="E8" s="55">
        <v>4260</v>
      </c>
      <c r="F8" s="55">
        <v>2178</v>
      </c>
      <c r="G8" s="55">
        <v>2960</v>
      </c>
      <c r="H8" s="55">
        <v>1512</v>
      </c>
      <c r="I8" s="55">
        <v>2965</v>
      </c>
      <c r="J8" s="55">
        <v>1515</v>
      </c>
      <c r="K8" s="55">
        <v>3060</v>
      </c>
      <c r="L8" s="67">
        <v>1560</v>
      </c>
      <c r="M8" s="55">
        <v>3040</v>
      </c>
      <c r="N8" s="55">
        <v>1556</v>
      </c>
      <c r="O8" s="55">
        <v>2840</v>
      </c>
      <c r="P8" s="67">
        <v>1452</v>
      </c>
      <c r="Q8" s="55">
        <v>3330</v>
      </c>
      <c r="R8" s="55">
        <v>1701</v>
      </c>
      <c r="S8" s="55">
        <v>3770</v>
      </c>
      <c r="T8" s="67">
        <v>1927</v>
      </c>
      <c r="U8" s="55">
        <v>2760</v>
      </c>
      <c r="V8" s="55">
        <v>1411</v>
      </c>
      <c r="W8" s="55">
        <v>3410</v>
      </c>
      <c r="X8" s="55">
        <v>1743</v>
      </c>
      <c r="Y8" s="55">
        <v>3210</v>
      </c>
      <c r="Z8" s="55">
        <v>1642</v>
      </c>
      <c r="AA8" s="55">
        <v>2900</v>
      </c>
      <c r="AB8" s="55">
        <v>1482</v>
      </c>
      <c r="AC8" s="55">
        <v>3000</v>
      </c>
      <c r="AD8" s="55">
        <v>1532</v>
      </c>
      <c r="AE8" s="55">
        <v>2450</v>
      </c>
      <c r="AF8" s="55">
        <v>1252</v>
      </c>
      <c r="AG8" s="55">
        <v>2060</v>
      </c>
      <c r="AH8" s="55">
        <v>1052</v>
      </c>
      <c r="AI8" s="55">
        <v>1950</v>
      </c>
      <c r="AJ8" s="55">
        <v>996</v>
      </c>
      <c r="AK8" s="55">
        <v>2890</v>
      </c>
      <c r="AL8" s="55">
        <v>1475</v>
      </c>
      <c r="AM8" s="67">
        <v>2650</v>
      </c>
      <c r="AN8" s="55">
        <v>1353</v>
      </c>
      <c r="AO8" s="55">
        <v>3550</v>
      </c>
      <c r="AP8" s="55">
        <v>1814</v>
      </c>
      <c r="AQ8" s="55">
        <v>2850</v>
      </c>
      <c r="AR8" s="55">
        <v>1456</v>
      </c>
      <c r="AS8" s="55">
        <v>3100</v>
      </c>
      <c r="AT8" s="55">
        <v>1585</v>
      </c>
      <c r="AU8" s="55">
        <v>2860</v>
      </c>
      <c r="AV8" s="67">
        <v>1463</v>
      </c>
      <c r="AX8" s="78">
        <f t="shared" si="1"/>
        <v>33657</v>
      </c>
    </row>
    <row r="9" s="2" customFormat="1" spans="1:50">
      <c r="A9" s="36" t="s">
        <v>37</v>
      </c>
      <c r="B9" s="21">
        <v>5</v>
      </c>
      <c r="C9" s="34"/>
      <c r="D9" s="35"/>
      <c r="E9" s="55"/>
      <c r="F9" s="55"/>
      <c r="G9" s="55"/>
      <c r="H9" s="55"/>
      <c r="I9" s="55"/>
      <c r="J9" s="55"/>
      <c r="K9" s="55"/>
      <c r="L9" s="67"/>
      <c r="M9" s="55"/>
      <c r="N9" s="55"/>
      <c r="O9" s="55"/>
      <c r="P9" s="67"/>
      <c r="Q9" s="55"/>
      <c r="R9" s="55"/>
      <c r="S9" s="55"/>
      <c r="T9" s="67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67"/>
      <c r="AN9" s="55"/>
      <c r="AO9" s="55"/>
      <c r="AP9" s="55"/>
      <c r="AQ9" s="55"/>
      <c r="AR9" s="55"/>
      <c r="AS9" s="55"/>
      <c r="AT9" s="55"/>
      <c r="AU9" s="55"/>
      <c r="AV9" s="67"/>
      <c r="AX9" s="78">
        <f t="shared" si="1"/>
        <v>0</v>
      </c>
    </row>
    <row r="10" spans="1:50">
      <c r="A10" s="40" t="s">
        <v>38</v>
      </c>
      <c r="B10" s="21">
        <v>6</v>
      </c>
      <c r="C10" s="34"/>
      <c r="D10" s="38"/>
      <c r="E10" s="59"/>
      <c r="F10" s="59"/>
      <c r="G10" s="59"/>
      <c r="H10" s="59"/>
      <c r="I10" s="59"/>
      <c r="J10" s="59"/>
      <c r="K10" s="59"/>
      <c r="L10" s="68"/>
      <c r="M10" s="59"/>
      <c r="N10" s="59"/>
      <c r="O10" s="59"/>
      <c r="P10" s="68"/>
      <c r="Q10" s="59"/>
      <c r="R10" s="59"/>
      <c r="S10" s="59"/>
      <c r="T10" s="68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59"/>
      <c r="AO10" s="59"/>
      <c r="AP10" s="59"/>
      <c r="AQ10" s="59"/>
      <c r="AR10" s="59"/>
      <c r="AS10" s="59"/>
      <c r="AT10" s="59"/>
      <c r="AU10" s="59"/>
      <c r="AV10" s="68"/>
      <c r="AX10" s="78">
        <f t="shared" si="1"/>
        <v>0</v>
      </c>
    </row>
    <row r="11" spans="1:50">
      <c r="A11" s="36" t="s">
        <v>39</v>
      </c>
      <c r="B11" s="21">
        <v>7</v>
      </c>
      <c r="C11" s="34"/>
      <c r="D11" s="38"/>
      <c r="E11" s="59"/>
      <c r="F11" s="59"/>
      <c r="G11" s="59"/>
      <c r="H11" s="59"/>
      <c r="I11" s="59"/>
      <c r="J11" s="59"/>
      <c r="K11" s="59"/>
      <c r="L11" s="68"/>
      <c r="M11" s="59"/>
      <c r="N11" s="59"/>
      <c r="O11" s="59"/>
      <c r="P11" s="68"/>
      <c r="Q11" s="59"/>
      <c r="R11" s="59"/>
      <c r="S11" s="59"/>
      <c r="T11" s="68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59"/>
      <c r="AO11" s="59"/>
      <c r="AP11" s="59"/>
      <c r="AQ11" s="59"/>
      <c r="AR11" s="59"/>
      <c r="AS11" s="59"/>
      <c r="AT11" s="59"/>
      <c r="AU11" s="59"/>
      <c r="AV11" s="68"/>
      <c r="AX11" s="78">
        <f t="shared" si="1"/>
        <v>0</v>
      </c>
    </row>
    <row r="12" spans="1:50">
      <c r="A12" s="36" t="s">
        <v>40</v>
      </c>
      <c r="B12" s="21">
        <v>8</v>
      </c>
      <c r="C12" s="32"/>
      <c r="D12" s="38"/>
      <c r="E12" s="59"/>
      <c r="F12" s="59"/>
      <c r="G12" s="59"/>
      <c r="H12" s="59"/>
      <c r="I12" s="59"/>
      <c r="J12" s="59"/>
      <c r="K12" s="59"/>
      <c r="L12" s="68"/>
      <c r="M12" s="59"/>
      <c r="N12" s="59"/>
      <c r="O12" s="59"/>
      <c r="P12" s="68"/>
      <c r="Q12" s="59"/>
      <c r="R12" s="59"/>
      <c r="S12" s="59"/>
      <c r="T12" s="68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59"/>
      <c r="AO12" s="59"/>
      <c r="AP12" s="59"/>
      <c r="AQ12" s="59"/>
      <c r="AR12" s="59"/>
      <c r="AS12" s="59"/>
      <c r="AT12" s="59"/>
      <c r="AU12" s="59"/>
      <c r="AV12" s="68"/>
      <c r="AX12" s="78">
        <f t="shared" si="1"/>
        <v>0</v>
      </c>
    </row>
    <row r="13" s="2" customFormat="1" spans="1:50">
      <c r="A13" s="30" t="s">
        <v>41</v>
      </c>
      <c r="B13" s="31">
        <v>9</v>
      </c>
      <c r="C13" s="32">
        <v>3126</v>
      </c>
      <c r="D13" s="35">
        <v>570</v>
      </c>
      <c r="E13" s="55">
        <v>90</v>
      </c>
      <c r="F13" s="55">
        <v>16.3</v>
      </c>
      <c r="G13" s="55">
        <v>99</v>
      </c>
      <c r="H13" s="55">
        <v>18.14</v>
      </c>
      <c r="I13" s="55">
        <v>110</v>
      </c>
      <c r="J13" s="55">
        <v>19.9</v>
      </c>
      <c r="K13" s="55">
        <v>110</v>
      </c>
      <c r="L13" s="67">
        <v>19.88</v>
      </c>
      <c r="M13" s="55">
        <v>96</v>
      </c>
      <c r="N13" s="55">
        <v>17.38</v>
      </c>
      <c r="O13" s="55">
        <v>100</v>
      </c>
      <c r="P13" s="67">
        <v>18.31</v>
      </c>
      <c r="Q13" s="55">
        <v>50</v>
      </c>
      <c r="R13" s="55">
        <v>9.26</v>
      </c>
      <c r="S13" s="55">
        <v>80</v>
      </c>
      <c r="T13" s="67">
        <v>14.69</v>
      </c>
      <c r="U13" s="55">
        <v>120</v>
      </c>
      <c r="V13" s="55">
        <v>21.93</v>
      </c>
      <c r="W13" s="55">
        <v>110</v>
      </c>
      <c r="X13" s="55">
        <v>20.22</v>
      </c>
      <c r="Y13" s="55">
        <v>83</v>
      </c>
      <c r="Z13" s="55">
        <v>15.33</v>
      </c>
      <c r="AA13" s="55">
        <v>60</v>
      </c>
      <c r="AB13" s="55">
        <v>10.86</v>
      </c>
      <c r="AC13" s="55">
        <v>400</v>
      </c>
      <c r="AD13" s="55">
        <v>72.63</v>
      </c>
      <c r="AE13" s="55">
        <v>190</v>
      </c>
      <c r="AF13" s="55">
        <v>34.9</v>
      </c>
      <c r="AG13" s="55">
        <v>250</v>
      </c>
      <c r="AH13" s="55">
        <v>45.57</v>
      </c>
      <c r="AI13" s="55">
        <v>240</v>
      </c>
      <c r="AJ13" s="55">
        <v>43.66</v>
      </c>
      <c r="AK13" s="55">
        <v>170</v>
      </c>
      <c r="AL13" s="55">
        <v>30.98</v>
      </c>
      <c r="AM13" s="67">
        <v>140</v>
      </c>
      <c r="AN13" s="55">
        <v>25.45</v>
      </c>
      <c r="AO13" s="55">
        <v>280</v>
      </c>
      <c r="AP13" s="55">
        <v>51.2</v>
      </c>
      <c r="AQ13" s="55">
        <v>200</v>
      </c>
      <c r="AR13" s="55">
        <v>36.31</v>
      </c>
      <c r="AS13" s="55">
        <v>60</v>
      </c>
      <c r="AT13" s="55">
        <v>10.96</v>
      </c>
      <c r="AU13" s="55">
        <v>88</v>
      </c>
      <c r="AV13" s="67">
        <v>16.14</v>
      </c>
      <c r="AX13" s="78">
        <f t="shared" si="1"/>
        <v>570</v>
      </c>
    </row>
    <row r="14" spans="1:50">
      <c r="A14" s="40" t="s">
        <v>42</v>
      </c>
      <c r="B14" s="21">
        <v>10</v>
      </c>
      <c r="C14" s="34"/>
      <c r="D14" s="38"/>
      <c r="E14" s="59"/>
      <c r="F14" s="59"/>
      <c r="G14" s="59"/>
      <c r="H14" s="59"/>
      <c r="I14" s="59"/>
      <c r="J14" s="59"/>
      <c r="K14" s="59"/>
      <c r="L14" s="68"/>
      <c r="M14" s="59"/>
      <c r="N14" s="59"/>
      <c r="O14" s="59"/>
      <c r="P14" s="68"/>
      <c r="Q14" s="59"/>
      <c r="R14" s="59"/>
      <c r="S14" s="59"/>
      <c r="T14" s="68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59"/>
      <c r="AO14" s="59"/>
      <c r="AP14" s="59"/>
      <c r="AQ14" s="59"/>
      <c r="AR14" s="59"/>
      <c r="AS14" s="59"/>
      <c r="AT14" s="59"/>
      <c r="AU14" s="59"/>
      <c r="AV14" s="68"/>
      <c r="AX14" s="78">
        <f t="shared" si="1"/>
        <v>0</v>
      </c>
    </row>
    <row r="15" spans="1:50">
      <c r="A15" s="36" t="s">
        <v>43</v>
      </c>
      <c r="B15" s="21">
        <v>11</v>
      </c>
      <c r="C15" s="34"/>
      <c r="D15" s="38"/>
      <c r="E15" s="59"/>
      <c r="F15" s="59"/>
      <c r="G15" s="59"/>
      <c r="H15" s="59"/>
      <c r="I15" s="59"/>
      <c r="J15" s="59"/>
      <c r="K15" s="59"/>
      <c r="L15" s="68"/>
      <c r="M15" s="59"/>
      <c r="N15" s="59"/>
      <c r="O15" s="59"/>
      <c r="P15" s="68"/>
      <c r="Q15" s="59"/>
      <c r="R15" s="59"/>
      <c r="S15" s="59"/>
      <c r="T15" s="68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59"/>
      <c r="AO15" s="59"/>
      <c r="AP15" s="59"/>
      <c r="AQ15" s="59"/>
      <c r="AR15" s="59"/>
      <c r="AS15" s="59"/>
      <c r="AT15" s="59"/>
      <c r="AU15" s="59"/>
      <c r="AV15" s="68"/>
      <c r="AX15" s="78">
        <f t="shared" si="1"/>
        <v>0</v>
      </c>
    </row>
    <row r="16" spans="1:50">
      <c r="A16" s="40" t="s">
        <v>44</v>
      </c>
      <c r="B16" s="21">
        <v>12</v>
      </c>
      <c r="C16" s="34"/>
      <c r="D16" s="38"/>
      <c r="E16" s="59"/>
      <c r="F16" s="59"/>
      <c r="G16" s="59"/>
      <c r="H16" s="59"/>
      <c r="I16" s="59"/>
      <c r="J16" s="59"/>
      <c r="K16" s="59"/>
      <c r="L16" s="68"/>
      <c r="M16" s="59"/>
      <c r="N16" s="59"/>
      <c r="O16" s="59"/>
      <c r="P16" s="68"/>
      <c r="Q16" s="59"/>
      <c r="R16" s="59"/>
      <c r="S16" s="59"/>
      <c r="T16" s="68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59"/>
      <c r="AO16" s="59"/>
      <c r="AP16" s="59"/>
      <c r="AQ16" s="59"/>
      <c r="AR16" s="59"/>
      <c r="AS16" s="59"/>
      <c r="AT16" s="59"/>
      <c r="AU16" s="59"/>
      <c r="AV16" s="68"/>
      <c r="AX16" s="78">
        <f t="shared" si="1"/>
        <v>0</v>
      </c>
    </row>
    <row r="17" spans="1:50">
      <c r="A17" s="40" t="s">
        <v>45</v>
      </c>
      <c r="B17" s="21">
        <v>13</v>
      </c>
      <c r="C17" s="34"/>
      <c r="D17" s="38"/>
      <c r="E17" s="59"/>
      <c r="F17" s="59"/>
      <c r="G17" s="59"/>
      <c r="H17" s="59"/>
      <c r="I17" s="59"/>
      <c r="J17" s="59"/>
      <c r="K17" s="59"/>
      <c r="L17" s="68"/>
      <c r="M17" s="59"/>
      <c r="N17" s="59"/>
      <c r="O17" s="59"/>
      <c r="P17" s="68"/>
      <c r="Q17" s="59"/>
      <c r="R17" s="59"/>
      <c r="S17" s="59"/>
      <c r="T17" s="68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68"/>
      <c r="AN17" s="59"/>
      <c r="AO17" s="59"/>
      <c r="AP17" s="59"/>
      <c r="AQ17" s="59"/>
      <c r="AR17" s="59"/>
      <c r="AS17" s="59"/>
      <c r="AT17" s="59"/>
      <c r="AU17" s="59"/>
      <c r="AV17" s="68"/>
      <c r="AX17" s="78">
        <f t="shared" si="1"/>
        <v>0</v>
      </c>
    </row>
    <row r="18" ht="17.25" customHeight="1" spans="1:50">
      <c r="A18" s="40" t="s">
        <v>46</v>
      </c>
      <c r="B18" s="21">
        <v>14</v>
      </c>
      <c r="C18" s="34"/>
      <c r="D18" s="38"/>
      <c r="E18" s="59"/>
      <c r="F18" s="59"/>
      <c r="G18" s="59"/>
      <c r="H18" s="59"/>
      <c r="I18" s="59"/>
      <c r="J18" s="59"/>
      <c r="K18" s="59"/>
      <c r="L18" s="68"/>
      <c r="M18" s="59"/>
      <c r="N18" s="59"/>
      <c r="O18" s="59"/>
      <c r="P18" s="68"/>
      <c r="Q18" s="59"/>
      <c r="R18" s="59"/>
      <c r="S18" s="59"/>
      <c r="T18" s="68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68"/>
      <c r="AN18" s="59"/>
      <c r="AO18" s="59"/>
      <c r="AP18" s="59"/>
      <c r="AQ18" s="59"/>
      <c r="AR18" s="59"/>
      <c r="AS18" s="59"/>
      <c r="AT18" s="59"/>
      <c r="AU18" s="59"/>
      <c r="AV18" s="68"/>
      <c r="AX18" s="78">
        <f t="shared" si="1"/>
        <v>0</v>
      </c>
    </row>
    <row r="19" spans="1:50">
      <c r="A19" s="40" t="s">
        <v>47</v>
      </c>
      <c r="B19" s="21">
        <v>15</v>
      </c>
      <c r="C19" s="34"/>
      <c r="D19" s="38"/>
      <c r="E19" s="59"/>
      <c r="F19" s="59"/>
      <c r="G19" s="59"/>
      <c r="H19" s="59"/>
      <c r="I19" s="59"/>
      <c r="J19" s="59"/>
      <c r="K19" s="59"/>
      <c r="L19" s="68"/>
      <c r="M19" s="59"/>
      <c r="N19" s="59"/>
      <c r="O19" s="59"/>
      <c r="P19" s="68"/>
      <c r="Q19" s="59"/>
      <c r="R19" s="59"/>
      <c r="S19" s="59"/>
      <c r="T19" s="68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68"/>
      <c r="AN19" s="59"/>
      <c r="AO19" s="59"/>
      <c r="AP19" s="59"/>
      <c r="AQ19" s="59"/>
      <c r="AR19" s="59"/>
      <c r="AS19" s="59"/>
      <c r="AT19" s="59"/>
      <c r="AU19" s="59"/>
      <c r="AV19" s="68"/>
      <c r="AX19" s="78">
        <f t="shared" si="1"/>
        <v>0</v>
      </c>
    </row>
    <row r="20" ht="27" customHeight="1" spans="1:50">
      <c r="A20" s="40" t="s">
        <v>48</v>
      </c>
      <c r="B20" s="21">
        <v>16</v>
      </c>
      <c r="C20" s="34"/>
      <c r="D20" s="38"/>
      <c r="E20" s="59"/>
      <c r="F20" s="59"/>
      <c r="G20" s="59"/>
      <c r="H20" s="59"/>
      <c r="I20" s="59"/>
      <c r="J20" s="59"/>
      <c r="K20" s="59"/>
      <c r="L20" s="68"/>
      <c r="M20" s="59"/>
      <c r="N20" s="59"/>
      <c r="O20" s="59"/>
      <c r="P20" s="68"/>
      <c r="Q20" s="59"/>
      <c r="R20" s="59"/>
      <c r="S20" s="59"/>
      <c r="T20" s="68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68"/>
      <c r="AN20" s="59"/>
      <c r="AO20" s="59"/>
      <c r="AP20" s="59"/>
      <c r="AQ20" s="59"/>
      <c r="AR20" s="59"/>
      <c r="AS20" s="59"/>
      <c r="AT20" s="59"/>
      <c r="AU20" s="59"/>
      <c r="AV20" s="68"/>
      <c r="AX20" s="78">
        <f t="shared" si="1"/>
        <v>0</v>
      </c>
    </row>
    <row r="21" ht="17.25" customHeight="1" spans="1:50">
      <c r="A21" s="40" t="s">
        <v>49</v>
      </c>
      <c r="B21" s="21">
        <v>17</v>
      </c>
      <c r="C21" s="32"/>
      <c r="D21" s="38"/>
      <c r="E21" s="59"/>
      <c r="F21" s="59"/>
      <c r="G21" s="59"/>
      <c r="H21" s="59"/>
      <c r="I21" s="59"/>
      <c r="J21" s="59"/>
      <c r="K21" s="59"/>
      <c r="L21" s="68"/>
      <c r="M21" s="59"/>
      <c r="N21" s="59"/>
      <c r="O21" s="59"/>
      <c r="P21" s="68"/>
      <c r="Q21" s="59"/>
      <c r="R21" s="59"/>
      <c r="S21" s="59"/>
      <c r="T21" s="68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68"/>
      <c r="AN21" s="59"/>
      <c r="AO21" s="59"/>
      <c r="AP21" s="59"/>
      <c r="AQ21" s="59"/>
      <c r="AR21" s="59"/>
      <c r="AS21" s="59"/>
      <c r="AT21" s="59"/>
      <c r="AU21" s="59"/>
      <c r="AV21" s="68"/>
      <c r="AX21" s="78">
        <f t="shared" si="1"/>
        <v>0</v>
      </c>
    </row>
    <row r="22" s="2" customFormat="1" ht="27" customHeight="1" spans="1:50">
      <c r="A22" s="40" t="s">
        <v>50</v>
      </c>
      <c r="B22" s="21">
        <v>18</v>
      </c>
      <c r="C22" s="32"/>
      <c r="D22" s="35"/>
      <c r="E22" s="61"/>
      <c r="F22" s="61"/>
      <c r="G22" s="61"/>
      <c r="H22" s="61"/>
      <c r="I22" s="61"/>
      <c r="J22" s="61"/>
      <c r="K22" s="61"/>
      <c r="L22" s="74"/>
      <c r="M22" s="61"/>
      <c r="N22" s="61"/>
      <c r="O22" s="61"/>
      <c r="P22" s="74"/>
      <c r="Q22" s="61"/>
      <c r="R22" s="61"/>
      <c r="S22" s="61"/>
      <c r="T22" s="74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74"/>
      <c r="AX22" s="78">
        <f t="shared" si="1"/>
        <v>0</v>
      </c>
    </row>
    <row r="23" s="2" customFormat="1" ht="17.25" customHeight="1" spans="1:50">
      <c r="A23" s="40" t="s">
        <v>51</v>
      </c>
      <c r="B23" s="21">
        <v>19</v>
      </c>
      <c r="C23" s="32"/>
      <c r="D23" s="35"/>
      <c r="E23" s="62"/>
      <c r="F23" s="61"/>
      <c r="G23" s="62"/>
      <c r="H23" s="61"/>
      <c r="I23" s="63"/>
      <c r="J23" s="61"/>
      <c r="K23" s="62"/>
      <c r="L23" s="74"/>
      <c r="M23" s="62"/>
      <c r="N23" s="61"/>
      <c r="O23" s="62"/>
      <c r="P23" s="74"/>
      <c r="Q23" s="62"/>
      <c r="R23" s="61"/>
      <c r="S23" s="62"/>
      <c r="T23" s="74"/>
      <c r="U23" s="62"/>
      <c r="V23" s="61"/>
      <c r="W23" s="62"/>
      <c r="X23" s="61"/>
      <c r="Y23" s="62"/>
      <c r="Z23" s="61"/>
      <c r="AA23" s="62"/>
      <c r="AB23" s="61"/>
      <c r="AC23" s="62"/>
      <c r="AD23" s="61"/>
      <c r="AE23" s="62"/>
      <c r="AF23" s="61"/>
      <c r="AG23" s="62"/>
      <c r="AH23" s="61"/>
      <c r="AI23" s="62"/>
      <c r="AJ23" s="61"/>
      <c r="AK23" s="62"/>
      <c r="AL23" s="61"/>
      <c r="AM23" s="62"/>
      <c r="AN23" s="61"/>
      <c r="AO23" s="62"/>
      <c r="AP23" s="61"/>
      <c r="AQ23" s="62"/>
      <c r="AR23" s="61"/>
      <c r="AS23" s="62"/>
      <c r="AT23" s="61"/>
      <c r="AU23" s="62"/>
      <c r="AV23" s="74"/>
      <c r="AX23" s="78">
        <f t="shared" si="1"/>
        <v>0</v>
      </c>
    </row>
    <row r="24" s="2" customFormat="1" ht="17.25" customHeight="1" spans="1:50">
      <c r="A24" s="40" t="s">
        <v>52</v>
      </c>
      <c r="B24" s="21">
        <v>20</v>
      </c>
      <c r="C24" s="32"/>
      <c r="D24" s="35"/>
      <c r="E24" s="62"/>
      <c r="F24" s="61"/>
      <c r="G24" s="62"/>
      <c r="H24" s="61"/>
      <c r="I24" s="63"/>
      <c r="J24" s="61"/>
      <c r="K24" s="62"/>
      <c r="L24" s="74"/>
      <c r="M24" s="62"/>
      <c r="N24" s="61"/>
      <c r="O24" s="62"/>
      <c r="P24" s="74"/>
      <c r="Q24" s="62"/>
      <c r="R24" s="61"/>
      <c r="S24" s="62"/>
      <c r="T24" s="74"/>
      <c r="U24" s="62"/>
      <c r="V24" s="61"/>
      <c r="W24" s="62"/>
      <c r="X24" s="61"/>
      <c r="Y24" s="62"/>
      <c r="Z24" s="61"/>
      <c r="AA24" s="62"/>
      <c r="AB24" s="61"/>
      <c r="AC24" s="62"/>
      <c r="AD24" s="61"/>
      <c r="AE24" s="62"/>
      <c r="AF24" s="61"/>
      <c r="AG24" s="62"/>
      <c r="AH24" s="61"/>
      <c r="AI24" s="62"/>
      <c r="AJ24" s="61"/>
      <c r="AK24" s="62"/>
      <c r="AL24" s="61"/>
      <c r="AM24" s="62"/>
      <c r="AN24" s="61"/>
      <c r="AO24" s="62"/>
      <c r="AP24" s="61"/>
      <c r="AQ24" s="62"/>
      <c r="AR24" s="61"/>
      <c r="AS24" s="62"/>
      <c r="AT24" s="61"/>
      <c r="AU24" s="62"/>
      <c r="AV24" s="74"/>
      <c r="AX24" s="78">
        <f t="shared" si="1"/>
        <v>0</v>
      </c>
    </row>
    <row r="25" ht="15.75" customHeight="1" spans="1:50">
      <c r="A25" s="40" t="s">
        <v>53</v>
      </c>
      <c r="B25" s="21">
        <v>21</v>
      </c>
      <c r="C25" s="34"/>
      <c r="D25" s="38"/>
      <c r="E25" s="59"/>
      <c r="F25" s="71"/>
      <c r="G25" s="59"/>
      <c r="H25" s="71"/>
      <c r="I25" s="59"/>
      <c r="J25" s="71"/>
      <c r="K25" s="59"/>
      <c r="L25" s="75"/>
      <c r="M25" s="59"/>
      <c r="N25" s="71"/>
      <c r="O25" s="59"/>
      <c r="P25" s="75"/>
      <c r="Q25" s="59"/>
      <c r="R25" s="71"/>
      <c r="S25" s="59"/>
      <c r="T25" s="75"/>
      <c r="U25" s="59"/>
      <c r="V25" s="71"/>
      <c r="W25" s="59"/>
      <c r="X25" s="71"/>
      <c r="Y25" s="59"/>
      <c r="Z25" s="71"/>
      <c r="AA25" s="59"/>
      <c r="AB25" s="71"/>
      <c r="AC25" s="59"/>
      <c r="AD25" s="71"/>
      <c r="AE25" s="59"/>
      <c r="AF25" s="71"/>
      <c r="AG25" s="59"/>
      <c r="AH25" s="71"/>
      <c r="AI25" s="59"/>
      <c r="AJ25" s="71"/>
      <c r="AK25" s="59"/>
      <c r="AL25" s="71"/>
      <c r="AM25" s="68"/>
      <c r="AN25" s="71"/>
      <c r="AO25" s="59"/>
      <c r="AP25" s="71"/>
      <c r="AQ25" s="59"/>
      <c r="AR25" s="71"/>
      <c r="AS25" s="59"/>
      <c r="AT25" s="71"/>
      <c r="AU25" s="59"/>
      <c r="AV25" s="75"/>
      <c r="AX25" s="78">
        <f t="shared" si="1"/>
        <v>0</v>
      </c>
    </row>
    <row r="26" spans="1:50">
      <c r="A26" s="40" t="s">
        <v>54</v>
      </c>
      <c r="B26" s="21">
        <v>22</v>
      </c>
      <c r="C26" s="34"/>
      <c r="D26" s="38"/>
      <c r="E26" s="59"/>
      <c r="F26" s="71"/>
      <c r="G26" s="59"/>
      <c r="H26" s="71"/>
      <c r="I26" s="59"/>
      <c r="J26" s="71"/>
      <c r="K26" s="59"/>
      <c r="L26" s="75"/>
      <c r="M26" s="59"/>
      <c r="N26" s="71"/>
      <c r="O26" s="59"/>
      <c r="P26" s="75"/>
      <c r="Q26" s="59"/>
      <c r="R26" s="71"/>
      <c r="S26" s="59"/>
      <c r="T26" s="75"/>
      <c r="U26" s="59"/>
      <c r="V26" s="71"/>
      <c r="W26" s="59"/>
      <c r="X26" s="71"/>
      <c r="Y26" s="59"/>
      <c r="Z26" s="71"/>
      <c r="AA26" s="59"/>
      <c r="AB26" s="71"/>
      <c r="AC26" s="59"/>
      <c r="AD26" s="71"/>
      <c r="AE26" s="59"/>
      <c r="AF26" s="71"/>
      <c r="AG26" s="59"/>
      <c r="AH26" s="71"/>
      <c r="AI26" s="59"/>
      <c r="AJ26" s="71"/>
      <c r="AK26" s="59"/>
      <c r="AL26" s="71"/>
      <c r="AM26" s="68"/>
      <c r="AN26" s="71"/>
      <c r="AO26" s="59"/>
      <c r="AP26" s="71"/>
      <c r="AQ26" s="59"/>
      <c r="AR26" s="71"/>
      <c r="AS26" s="59"/>
      <c r="AT26" s="71"/>
      <c r="AU26" s="59"/>
      <c r="AV26" s="75"/>
      <c r="AX26" s="78">
        <f t="shared" si="1"/>
        <v>0</v>
      </c>
    </row>
    <row r="27" s="2" customFormat="1" spans="1:50">
      <c r="A27" s="40" t="s">
        <v>55</v>
      </c>
      <c r="B27" s="21">
        <v>23</v>
      </c>
      <c r="C27" s="32"/>
      <c r="D27" s="35"/>
      <c r="E27" s="55"/>
      <c r="F27" s="61"/>
      <c r="G27" s="55"/>
      <c r="H27" s="61"/>
      <c r="I27" s="55"/>
      <c r="J27" s="61"/>
      <c r="K27" s="55"/>
      <c r="L27" s="74"/>
      <c r="M27" s="55"/>
      <c r="N27" s="61"/>
      <c r="O27" s="55"/>
      <c r="P27" s="74"/>
      <c r="Q27" s="55"/>
      <c r="R27" s="61"/>
      <c r="S27" s="55"/>
      <c r="T27" s="74"/>
      <c r="U27" s="55"/>
      <c r="V27" s="61"/>
      <c r="W27" s="55"/>
      <c r="X27" s="61"/>
      <c r="Y27" s="55"/>
      <c r="Z27" s="61"/>
      <c r="AA27" s="55"/>
      <c r="AB27" s="61"/>
      <c r="AC27" s="55"/>
      <c r="AD27" s="61"/>
      <c r="AE27" s="55"/>
      <c r="AF27" s="61"/>
      <c r="AG27" s="55"/>
      <c r="AH27" s="61"/>
      <c r="AI27" s="55"/>
      <c r="AJ27" s="61"/>
      <c r="AK27" s="55"/>
      <c r="AL27" s="61"/>
      <c r="AM27" s="67"/>
      <c r="AN27" s="61"/>
      <c r="AO27" s="55"/>
      <c r="AP27" s="61"/>
      <c r="AQ27" s="55"/>
      <c r="AR27" s="61"/>
      <c r="AS27" s="55"/>
      <c r="AT27" s="61"/>
      <c r="AU27" s="55"/>
      <c r="AV27" s="74"/>
      <c r="AX27" s="78">
        <f t="shared" si="1"/>
        <v>0</v>
      </c>
    </row>
    <row r="28" s="2" customFormat="1" spans="1:50">
      <c r="A28" s="40" t="s">
        <v>56</v>
      </c>
      <c r="B28" s="21">
        <v>24</v>
      </c>
      <c r="C28" s="32"/>
      <c r="D28" s="35"/>
      <c r="E28" s="55"/>
      <c r="F28" s="72"/>
      <c r="G28" s="55"/>
      <c r="H28" s="72"/>
      <c r="I28" s="55"/>
      <c r="J28" s="72"/>
      <c r="K28" s="55"/>
      <c r="L28" s="76"/>
      <c r="M28" s="55"/>
      <c r="N28" s="72"/>
      <c r="O28" s="55"/>
      <c r="P28" s="76"/>
      <c r="Q28" s="55"/>
      <c r="R28" s="72"/>
      <c r="S28" s="55"/>
      <c r="T28" s="76"/>
      <c r="U28" s="55"/>
      <c r="V28" s="72"/>
      <c r="W28" s="55"/>
      <c r="X28" s="72"/>
      <c r="Y28" s="55"/>
      <c r="Z28" s="72"/>
      <c r="AA28" s="55"/>
      <c r="AB28" s="72"/>
      <c r="AC28" s="55"/>
      <c r="AD28" s="72"/>
      <c r="AE28" s="55"/>
      <c r="AF28" s="72"/>
      <c r="AG28" s="55"/>
      <c r="AH28" s="72"/>
      <c r="AI28" s="55"/>
      <c r="AJ28" s="72"/>
      <c r="AK28" s="55"/>
      <c r="AL28" s="72"/>
      <c r="AM28" s="67"/>
      <c r="AN28" s="72"/>
      <c r="AO28" s="55"/>
      <c r="AP28" s="72"/>
      <c r="AQ28" s="55"/>
      <c r="AR28" s="72"/>
      <c r="AS28" s="55"/>
      <c r="AT28" s="72"/>
      <c r="AU28" s="55"/>
      <c r="AV28" s="76"/>
      <c r="AX28" s="78">
        <f t="shared" si="1"/>
        <v>0</v>
      </c>
    </row>
    <row r="29" s="2" customFormat="1" spans="1:50">
      <c r="A29" s="40" t="s">
        <v>57</v>
      </c>
      <c r="B29" s="21">
        <v>25</v>
      </c>
      <c r="C29" s="41"/>
      <c r="D29" s="35"/>
      <c r="E29" s="55"/>
      <c r="F29" s="61"/>
      <c r="G29" s="55"/>
      <c r="H29" s="61"/>
      <c r="I29" s="55"/>
      <c r="J29" s="61"/>
      <c r="K29" s="55"/>
      <c r="L29" s="74"/>
      <c r="M29" s="55"/>
      <c r="N29" s="61"/>
      <c r="O29" s="55"/>
      <c r="P29" s="74"/>
      <c r="Q29" s="55"/>
      <c r="R29" s="61"/>
      <c r="S29" s="55"/>
      <c r="T29" s="74"/>
      <c r="U29" s="55"/>
      <c r="V29" s="61"/>
      <c r="W29" s="55"/>
      <c r="X29" s="61"/>
      <c r="Y29" s="55"/>
      <c r="Z29" s="61"/>
      <c r="AA29" s="55"/>
      <c r="AB29" s="61"/>
      <c r="AC29" s="55"/>
      <c r="AD29" s="61"/>
      <c r="AE29" s="55"/>
      <c r="AF29" s="61"/>
      <c r="AG29" s="55"/>
      <c r="AH29" s="61"/>
      <c r="AI29" s="55"/>
      <c r="AJ29" s="61"/>
      <c r="AK29" s="55"/>
      <c r="AL29" s="61"/>
      <c r="AM29" s="67"/>
      <c r="AN29" s="61"/>
      <c r="AO29" s="55"/>
      <c r="AP29" s="61"/>
      <c r="AQ29" s="55"/>
      <c r="AR29" s="61"/>
      <c r="AS29" s="55"/>
      <c r="AT29" s="61"/>
      <c r="AU29" s="55"/>
      <c r="AV29" s="74"/>
      <c r="AX29" s="78">
        <f t="shared" si="1"/>
        <v>0</v>
      </c>
    </row>
    <row r="30" spans="1:4">
      <c r="A30" s="43" t="s">
        <v>58</v>
      </c>
      <c r="B30" s="43"/>
      <c r="C30" s="43"/>
      <c r="D30" s="43"/>
    </row>
    <row r="32" spans="3:12">
      <c r="C32">
        <f>C22-C23-C24</f>
        <v>0</v>
      </c>
      <c r="D32">
        <f t="shared" ref="D32:L32" si="2">D22-D23-D24</f>
        <v>0</v>
      </c>
      <c r="E32">
        <f t="shared" si="2"/>
        <v>0</v>
      </c>
      <c r="F32">
        <f t="shared" si="2"/>
        <v>0</v>
      </c>
      <c r="G32">
        <f t="shared" si="2"/>
        <v>0</v>
      </c>
      <c r="H32">
        <f t="shared" si="2"/>
        <v>0</v>
      </c>
      <c r="I32">
        <f t="shared" si="2"/>
        <v>0</v>
      </c>
      <c r="J32">
        <f t="shared" si="2"/>
        <v>0</v>
      </c>
      <c r="K32">
        <f t="shared" si="2"/>
        <v>0</v>
      </c>
      <c r="L32">
        <f t="shared" si="2"/>
        <v>0</v>
      </c>
    </row>
    <row r="33" spans="3:12">
      <c r="C33">
        <f>C27-C28-C29</f>
        <v>0</v>
      </c>
      <c r="D33">
        <f t="shared" ref="D33:L33" si="3">D27-D28-D29</f>
        <v>0</v>
      </c>
      <c r="E33">
        <f t="shared" si="3"/>
        <v>0</v>
      </c>
      <c r="F33">
        <f t="shared" si="3"/>
        <v>0</v>
      </c>
      <c r="G33">
        <f t="shared" si="3"/>
        <v>0</v>
      </c>
      <c r="H33">
        <f t="shared" si="3"/>
        <v>0</v>
      </c>
      <c r="I33">
        <f t="shared" si="3"/>
        <v>0</v>
      </c>
      <c r="J33">
        <f t="shared" si="3"/>
        <v>0</v>
      </c>
      <c r="K33">
        <f t="shared" si="3"/>
        <v>0</v>
      </c>
      <c r="L33">
        <f t="shared" si="3"/>
        <v>0</v>
      </c>
    </row>
  </sheetData>
  <mergeCells count="24">
    <mergeCell ref="A1:D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30:D30"/>
  </mergeCells>
  <conditionalFormatting sqref="C32:L33">
    <cfRule type="cellIs" dxfId="0" priority="1" operator="notEqual">
      <formula>0</formula>
    </cfRule>
  </conditionalFormatting>
  <pageMargins left="0.75" right="0.75" top="1" bottom="1" header="0.511805555555556" footer="0.511805555555556"/>
  <pageSetup paperSize="9" scale="82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35"/>
  <sheetViews>
    <sheetView workbookViewId="0">
      <selection activeCell="E18" sqref="E18"/>
    </sheetView>
  </sheetViews>
  <sheetFormatPr defaultColWidth="9" defaultRowHeight="15.6"/>
  <cols>
    <col min="1" max="1" width="23" customWidth="1"/>
    <col min="2" max="2" width="10.625" customWidth="1"/>
    <col min="3" max="4" width="13.75" customWidth="1"/>
    <col min="5" max="5" width="13.75" style="4" customWidth="1"/>
    <col min="6" max="7" width="14" style="5" customWidth="1"/>
    <col min="8" max="8" width="14" style="6" customWidth="1"/>
    <col min="9" max="10" width="14" style="5" customWidth="1"/>
    <col min="11" max="11" width="14" style="6" customWidth="1"/>
    <col min="13" max="13" width="12.625" style="7"/>
    <col min="15" max="15" width="10.375" style="8"/>
    <col min="17" max="17" width="10.375" style="8"/>
    <col min="19" max="19" width="10.375" style="8"/>
    <col min="21" max="21" width="10.375" style="8"/>
    <col min="23" max="23" width="10.375" style="8"/>
    <col min="25" max="25" width="10.375" style="8"/>
    <col min="27" max="27" width="10.375" style="8"/>
    <col min="29" max="29" width="10.375" style="8"/>
    <col min="31" max="31" width="10.375" style="8"/>
    <col min="33" max="33" width="10.375" style="8"/>
    <col min="35" max="35" width="10.375" style="8"/>
    <col min="37" max="37" width="10.375" style="8"/>
    <col min="39" max="39" width="10.375" style="8"/>
    <col min="41" max="41" width="10.375" style="8"/>
    <col min="43" max="43" width="10.375" style="8"/>
    <col min="45" max="45" width="10.375" style="8"/>
    <col min="47" max="47" width="10.375" style="8"/>
    <col min="49" max="49" width="10.375" style="8"/>
    <col min="51" max="51" width="10.375" style="8"/>
    <col min="53" max="53" width="10.375" style="8"/>
    <col min="55" max="55" width="10.375" style="8"/>
    <col min="57" max="57" width="10.375" customWidth="1"/>
    <col min="58" max="58" width="9" customWidth="1"/>
  </cols>
  <sheetData>
    <row r="1" customFormat="1" ht="20.4" spans="1:55">
      <c r="A1" s="9" t="s">
        <v>59</v>
      </c>
      <c r="B1" s="9"/>
      <c r="C1" s="9"/>
      <c r="D1" s="9"/>
      <c r="E1" s="10"/>
      <c r="F1" s="11"/>
      <c r="G1" s="11"/>
      <c r="H1" s="12"/>
      <c r="I1" s="11"/>
      <c r="J1" s="11"/>
      <c r="K1" s="12"/>
      <c r="M1" s="7"/>
      <c r="O1" s="8"/>
      <c r="Q1" s="8"/>
      <c r="S1" s="8"/>
      <c r="U1" s="8"/>
      <c r="W1" s="8"/>
      <c r="Y1" s="8"/>
      <c r="AA1" s="8"/>
      <c r="AC1" s="8"/>
      <c r="AE1" s="8"/>
      <c r="AG1" s="8"/>
      <c r="AI1" s="8"/>
      <c r="AK1" s="8"/>
      <c r="AM1" s="8"/>
      <c r="AO1" s="8"/>
      <c r="AQ1" s="8"/>
      <c r="AS1" s="8"/>
      <c r="AU1" s="8"/>
      <c r="AW1" s="8"/>
      <c r="AY1" s="8"/>
      <c r="BA1" s="8"/>
      <c r="BC1" s="8"/>
    </row>
    <row r="2" s="1" customFormat="1" ht="20.4" spans="1:55">
      <c r="A2" s="13" t="s">
        <v>1</v>
      </c>
      <c r="B2" s="14"/>
      <c r="C2" s="13" t="s">
        <v>2</v>
      </c>
      <c r="D2" s="15"/>
      <c r="E2" s="16"/>
      <c r="F2" s="17" t="s">
        <v>3</v>
      </c>
      <c r="G2" s="18"/>
      <c r="H2" s="19"/>
      <c r="I2" s="18"/>
      <c r="J2" s="18"/>
      <c r="K2" s="19"/>
      <c r="L2" s="46" t="s">
        <v>4</v>
      </c>
      <c r="M2" s="47"/>
      <c r="N2" s="46" t="s">
        <v>5</v>
      </c>
      <c r="O2" s="48"/>
      <c r="P2" s="46" t="s">
        <v>6</v>
      </c>
      <c r="Q2" s="48"/>
      <c r="R2" s="46" t="s">
        <v>7</v>
      </c>
      <c r="S2" s="48"/>
      <c r="T2" s="46" t="s">
        <v>8</v>
      </c>
      <c r="U2" s="48"/>
      <c r="V2" s="46" t="s">
        <v>9</v>
      </c>
      <c r="W2" s="48"/>
      <c r="X2" s="46" t="s">
        <v>10</v>
      </c>
      <c r="Y2" s="48"/>
      <c r="Z2" s="46" t="s">
        <v>11</v>
      </c>
      <c r="AA2" s="48"/>
      <c r="AB2" s="46" t="s">
        <v>12</v>
      </c>
      <c r="AC2" s="48"/>
      <c r="AD2" s="46" t="s">
        <v>13</v>
      </c>
      <c r="AE2" s="48"/>
      <c r="AF2" s="46" t="s">
        <v>14</v>
      </c>
      <c r="AG2" s="48"/>
      <c r="AH2" s="46" t="s">
        <v>15</v>
      </c>
      <c r="AI2" s="48"/>
      <c r="AJ2" s="46" t="s">
        <v>16</v>
      </c>
      <c r="AK2" s="48"/>
      <c r="AL2" s="46" t="s">
        <v>17</v>
      </c>
      <c r="AM2" s="48"/>
      <c r="AN2" s="46" t="s">
        <v>18</v>
      </c>
      <c r="AO2" s="48"/>
      <c r="AP2" s="46" t="s">
        <v>19</v>
      </c>
      <c r="AQ2" s="48"/>
      <c r="AR2" s="46" t="s">
        <v>20</v>
      </c>
      <c r="AS2" s="48"/>
      <c r="AT2" s="46" t="s">
        <v>21</v>
      </c>
      <c r="AU2" s="48"/>
      <c r="AV2" s="46" t="s">
        <v>22</v>
      </c>
      <c r="AW2" s="48"/>
      <c r="AX2" s="46" t="s">
        <v>23</v>
      </c>
      <c r="AY2" s="48"/>
      <c r="AZ2" s="46" t="s">
        <v>24</v>
      </c>
      <c r="BA2" s="48"/>
      <c r="BB2" s="46" t="s">
        <v>25</v>
      </c>
      <c r="BC2" s="48"/>
    </row>
    <row r="3" customFormat="1" ht="21" customHeight="1" spans="1:58">
      <c r="A3" s="20" t="s">
        <v>26</v>
      </c>
      <c r="B3" s="21" t="s">
        <v>27</v>
      </c>
      <c r="C3" s="22" t="s">
        <v>28</v>
      </c>
      <c r="D3" s="23"/>
      <c r="E3" s="24"/>
      <c r="F3" s="25" t="s">
        <v>29</v>
      </c>
      <c r="G3" s="26"/>
      <c r="H3" s="27" t="s">
        <v>60</v>
      </c>
      <c r="I3" s="49" t="s">
        <v>61</v>
      </c>
      <c r="J3" s="50"/>
      <c r="K3" s="27" t="s">
        <v>60</v>
      </c>
      <c r="L3" s="21" t="s">
        <v>28</v>
      </c>
      <c r="M3" s="51" t="s">
        <v>29</v>
      </c>
      <c r="N3" s="21" t="s">
        <v>28</v>
      </c>
      <c r="O3" s="22" t="s">
        <v>29</v>
      </c>
      <c r="P3" s="21" t="s">
        <v>28</v>
      </c>
      <c r="Q3" s="22" t="s">
        <v>29</v>
      </c>
      <c r="R3" s="21" t="s">
        <v>28</v>
      </c>
      <c r="S3" s="22" t="s">
        <v>29</v>
      </c>
      <c r="T3" s="21" t="s">
        <v>28</v>
      </c>
      <c r="U3" s="22" t="s">
        <v>29</v>
      </c>
      <c r="V3" s="21" t="s">
        <v>28</v>
      </c>
      <c r="W3" s="22" t="s">
        <v>29</v>
      </c>
      <c r="X3" s="21" t="s">
        <v>28</v>
      </c>
      <c r="Y3" s="22" t="s">
        <v>29</v>
      </c>
      <c r="Z3" s="21" t="s">
        <v>28</v>
      </c>
      <c r="AA3" s="22" t="s">
        <v>29</v>
      </c>
      <c r="AB3" s="21" t="s">
        <v>28</v>
      </c>
      <c r="AC3" s="22" t="s">
        <v>29</v>
      </c>
      <c r="AD3" s="21" t="s">
        <v>28</v>
      </c>
      <c r="AE3" s="22" t="s">
        <v>29</v>
      </c>
      <c r="AF3" s="21" t="s">
        <v>28</v>
      </c>
      <c r="AG3" s="22" t="s">
        <v>29</v>
      </c>
      <c r="AH3" s="21" t="s">
        <v>28</v>
      </c>
      <c r="AI3" s="22" t="s">
        <v>29</v>
      </c>
      <c r="AJ3" s="21" t="s">
        <v>28</v>
      </c>
      <c r="AK3" s="22" t="s">
        <v>29</v>
      </c>
      <c r="AL3" s="21" t="s">
        <v>28</v>
      </c>
      <c r="AM3" s="22" t="s">
        <v>29</v>
      </c>
      <c r="AN3" s="21" t="s">
        <v>28</v>
      </c>
      <c r="AO3" s="22" t="s">
        <v>29</v>
      </c>
      <c r="AP3" s="21" t="s">
        <v>28</v>
      </c>
      <c r="AQ3" s="21" t="s">
        <v>29</v>
      </c>
      <c r="AR3" s="21" t="s">
        <v>28</v>
      </c>
      <c r="AS3" s="21" t="s">
        <v>29</v>
      </c>
      <c r="AT3" s="21" t="s">
        <v>28</v>
      </c>
      <c r="AU3" s="21" t="s">
        <v>29</v>
      </c>
      <c r="AV3" s="21" t="s">
        <v>28</v>
      </c>
      <c r="AW3" s="21" t="s">
        <v>29</v>
      </c>
      <c r="AX3" s="21" t="s">
        <v>28</v>
      </c>
      <c r="AY3" s="22" t="s">
        <v>29</v>
      </c>
      <c r="AZ3" s="21" t="s">
        <v>28</v>
      </c>
      <c r="BA3" s="22" t="s">
        <v>29</v>
      </c>
      <c r="BB3" s="21" t="s">
        <v>28</v>
      </c>
      <c r="BC3" s="22" t="s">
        <v>29</v>
      </c>
      <c r="BE3" s="21" t="s">
        <v>28</v>
      </c>
      <c r="BF3" s="22" t="s">
        <v>29</v>
      </c>
    </row>
    <row r="4" customFormat="1" spans="1:55">
      <c r="A4" s="20" t="s">
        <v>31</v>
      </c>
      <c r="B4" s="21" t="s">
        <v>32</v>
      </c>
      <c r="C4" s="21" t="s">
        <v>62</v>
      </c>
      <c r="D4" s="22" t="s">
        <v>63</v>
      </c>
      <c r="E4" s="28" t="s">
        <v>64</v>
      </c>
      <c r="F4" s="22" t="s">
        <v>62</v>
      </c>
      <c r="G4" s="22" t="s">
        <v>63</v>
      </c>
      <c r="H4" s="29"/>
      <c r="I4" s="52" t="s">
        <v>62</v>
      </c>
      <c r="J4" s="53" t="s">
        <v>63</v>
      </c>
      <c r="K4" s="29"/>
      <c r="L4" s="21">
        <v>1</v>
      </c>
      <c r="M4" s="51">
        <v>2</v>
      </c>
      <c r="N4" s="21">
        <v>1</v>
      </c>
      <c r="O4" s="22">
        <v>2</v>
      </c>
      <c r="P4" s="21">
        <v>1</v>
      </c>
      <c r="Q4" s="22">
        <v>2</v>
      </c>
      <c r="R4" s="21">
        <v>1</v>
      </c>
      <c r="S4" s="22">
        <v>2</v>
      </c>
      <c r="T4" s="21">
        <v>1</v>
      </c>
      <c r="U4" s="22">
        <v>2</v>
      </c>
      <c r="V4" s="21">
        <v>1</v>
      </c>
      <c r="W4" s="22">
        <v>2</v>
      </c>
      <c r="X4" s="21">
        <v>1</v>
      </c>
      <c r="Y4" s="22">
        <v>2</v>
      </c>
      <c r="Z4" s="21">
        <v>1</v>
      </c>
      <c r="AA4" s="22">
        <v>2</v>
      </c>
      <c r="AB4" s="21">
        <v>1</v>
      </c>
      <c r="AC4" s="22">
        <v>2</v>
      </c>
      <c r="AD4" s="21">
        <v>1</v>
      </c>
      <c r="AE4" s="22">
        <v>2</v>
      </c>
      <c r="AF4" s="21">
        <v>1</v>
      </c>
      <c r="AG4" s="22">
        <v>2</v>
      </c>
      <c r="AH4" s="21">
        <v>1</v>
      </c>
      <c r="AI4" s="22">
        <v>2</v>
      </c>
      <c r="AJ4" s="21">
        <v>1</v>
      </c>
      <c r="AK4" s="22">
        <v>2</v>
      </c>
      <c r="AL4" s="21">
        <v>1</v>
      </c>
      <c r="AM4" s="22">
        <v>2</v>
      </c>
      <c r="AN4" s="21">
        <v>1</v>
      </c>
      <c r="AO4" s="22">
        <v>2</v>
      </c>
      <c r="AP4" s="21">
        <v>1</v>
      </c>
      <c r="AQ4" s="22">
        <v>2</v>
      </c>
      <c r="AR4" s="21">
        <v>1</v>
      </c>
      <c r="AS4" s="22">
        <v>2</v>
      </c>
      <c r="AT4" s="21">
        <v>1</v>
      </c>
      <c r="AU4" s="22">
        <v>2</v>
      </c>
      <c r="AV4" s="21">
        <v>1</v>
      </c>
      <c r="AW4" s="22">
        <v>2</v>
      </c>
      <c r="AX4" s="21">
        <v>1</v>
      </c>
      <c r="AY4" s="22">
        <v>2</v>
      </c>
      <c r="AZ4" s="21">
        <v>1</v>
      </c>
      <c r="BA4" s="22">
        <v>2</v>
      </c>
      <c r="BB4" s="21">
        <v>1</v>
      </c>
      <c r="BC4" s="22">
        <v>2</v>
      </c>
    </row>
    <row r="5" s="2" customFormat="1" ht="17.25" customHeight="1" spans="1:58">
      <c r="A5" s="30" t="s">
        <v>33</v>
      </c>
      <c r="B5" s="31">
        <v>1</v>
      </c>
      <c r="C5" s="32">
        <f>C6+C13</f>
        <v>84201</v>
      </c>
      <c r="D5" s="32">
        <f>D6+D13</f>
        <v>83840</v>
      </c>
      <c r="E5" s="33">
        <f>C5/D5-1</f>
        <v>0.00430582061068696</v>
      </c>
      <c r="F5" s="32">
        <f>F6+F13</f>
        <v>41392</v>
      </c>
      <c r="G5" s="32">
        <f>G6+G13</f>
        <v>41034</v>
      </c>
      <c r="H5" s="33">
        <f>F5/G5-1</f>
        <v>0.00872447238875074</v>
      </c>
      <c r="I5" s="32">
        <f>F5/C5*1000</f>
        <v>491.585610622202</v>
      </c>
      <c r="J5" s="32">
        <f>G5/D5*1000</f>
        <v>489.432251908397</v>
      </c>
      <c r="K5" s="33">
        <f>I5/J5-1</f>
        <v>0.0043997074271438</v>
      </c>
      <c r="L5" s="32">
        <f>L6+L13</f>
        <v>6090</v>
      </c>
      <c r="M5" s="54">
        <f t="shared" ref="M5:Q5" si="0">M6+M10+N19</f>
        <v>3509.2676056338</v>
      </c>
      <c r="N5" s="32">
        <f>N6+N13</f>
        <v>4739</v>
      </c>
      <c r="O5" s="54">
        <f t="shared" si="0"/>
        <v>2813.81081081081</v>
      </c>
      <c r="P5" s="32">
        <f t="shared" ref="P5:R5" si="1">P6+P13</f>
        <v>4565</v>
      </c>
      <c r="Q5" s="54">
        <f t="shared" si="0"/>
        <v>2726.96121416526</v>
      </c>
      <c r="R5" s="32">
        <f t="shared" si="1"/>
        <v>4940</v>
      </c>
      <c r="S5" s="54">
        <f t="shared" ref="S5:W5" si="2">S6+S10+T19</f>
        <v>2902.80392156863</v>
      </c>
      <c r="T5" s="32">
        <f t="shared" ref="T5:X5" si="3">T6+T13</f>
        <v>4836</v>
      </c>
      <c r="U5" s="54">
        <f t="shared" si="2"/>
        <v>2870.84210526316</v>
      </c>
      <c r="V5" s="32">
        <f t="shared" si="3"/>
        <v>3540</v>
      </c>
      <c r="W5" s="54">
        <f t="shared" si="2"/>
        <v>2246.2676056338</v>
      </c>
      <c r="X5" s="32">
        <f t="shared" si="3"/>
        <v>3880</v>
      </c>
      <c r="Y5" s="54">
        <f t="shared" ref="Y5:AC5" si="4">Y6+Y10+Z19</f>
        <v>2446.81081081081</v>
      </c>
      <c r="Z5" s="32">
        <f t="shared" ref="Z5:AD5" si="5">Z6+Z13</f>
        <v>5530</v>
      </c>
      <c r="AA5" s="54">
        <f t="shared" si="4"/>
        <v>3229.14058355438</v>
      </c>
      <c r="AB5" s="32">
        <f t="shared" si="5"/>
        <v>3380</v>
      </c>
      <c r="AC5" s="54">
        <f t="shared" si="4"/>
        <v>2158.23188405797</v>
      </c>
      <c r="AD5" s="32">
        <f t="shared" si="5"/>
        <v>4470</v>
      </c>
      <c r="AE5" s="54">
        <f t="shared" ref="AE5:AI5" si="6">AE6+AE10+AF19</f>
        <v>2702.14369501466</v>
      </c>
      <c r="AF5" s="32">
        <f t="shared" ref="AF5:AJ5" si="7">AF6+AF13</f>
        <v>3943</v>
      </c>
      <c r="AG5" s="54">
        <f t="shared" si="6"/>
        <v>2459.52647975078</v>
      </c>
      <c r="AH5" s="32">
        <f t="shared" si="7"/>
        <v>2960</v>
      </c>
      <c r="AI5" s="54">
        <f t="shared" si="6"/>
        <v>1993.03448275862</v>
      </c>
      <c r="AJ5" s="32">
        <f t="shared" si="7"/>
        <v>3400</v>
      </c>
      <c r="AK5" s="54">
        <f t="shared" ref="AK5:AO5" si="8">AK6+AK10+AL19</f>
        <v>2042.66666666667</v>
      </c>
      <c r="AL5" s="32">
        <f t="shared" ref="AL5:AP5" si="9">AL6+AL13</f>
        <v>2640</v>
      </c>
      <c r="AM5" s="54">
        <f t="shared" si="8"/>
        <v>1763.02040816327</v>
      </c>
      <c r="AN5" s="32">
        <f t="shared" si="9"/>
        <v>2310</v>
      </c>
      <c r="AO5" s="54">
        <f t="shared" si="8"/>
        <v>1562.67961165049</v>
      </c>
      <c r="AP5" s="32">
        <f t="shared" si="9"/>
        <v>2190</v>
      </c>
      <c r="AQ5" s="54">
        <f t="shared" ref="AQ5:AU5" si="10">AQ6+AQ10+AR19</f>
        <v>1506.76923076923</v>
      </c>
      <c r="AR5" s="32">
        <f t="shared" ref="AR5:AV5" si="11">AR6+AR13</f>
        <v>3060</v>
      </c>
      <c r="AS5" s="54">
        <f t="shared" si="10"/>
        <v>1985.38062283737</v>
      </c>
      <c r="AT5" s="32">
        <f t="shared" si="11"/>
        <v>2790</v>
      </c>
      <c r="AU5" s="54">
        <f t="shared" si="10"/>
        <v>1863.56603773585</v>
      </c>
      <c r="AV5" s="32">
        <f t="shared" si="11"/>
        <v>3830</v>
      </c>
      <c r="AW5" s="54">
        <f t="shared" ref="AW5:BA5" si="12">AW6+AW10+AX19</f>
        <v>2324.98591549296</v>
      </c>
      <c r="AX5" s="32">
        <f t="shared" ref="AX5:BB5" si="13">AX6+AX13</f>
        <v>3050</v>
      </c>
      <c r="AY5" s="54">
        <f t="shared" si="12"/>
        <v>1966.87719298246</v>
      </c>
      <c r="AZ5" s="32">
        <f t="shared" si="13"/>
        <v>4160</v>
      </c>
      <c r="BA5" s="54">
        <f t="shared" si="12"/>
        <v>2567.29032258065</v>
      </c>
      <c r="BB5" s="32">
        <f t="shared" si="13"/>
        <v>3898</v>
      </c>
      <c r="BC5" s="69">
        <f>BC6+BC10+BD19</f>
        <v>2421.53846153846</v>
      </c>
      <c r="BE5" s="2">
        <f t="shared" ref="BE5:BE29" si="14">L5+N5+P5+R5+T5+V5+X5+Z5+AB5+AD5+AF5+AH5+AJ5+AL5+AN5+AP5+AR5+AT5+AV5+AX5+AZ5+BB5</f>
        <v>84201</v>
      </c>
      <c r="BF5" s="2">
        <f t="shared" ref="BF5:BF29" si="15">M5+O5+Q5+S5+U5+W5+Y5+AA5+AC5+AE5+AG5+AI5+AK5+AM5+AO5+AQ5+AS5+AU5+AW5+AY5+BA5+BC5</f>
        <v>52063.6156694401</v>
      </c>
    </row>
    <row r="6" s="2" customFormat="1" ht="25.5" customHeight="1" spans="1:58">
      <c r="A6" s="30" t="s">
        <v>34</v>
      </c>
      <c r="B6" s="31">
        <v>2</v>
      </c>
      <c r="C6" s="34">
        <v>81075</v>
      </c>
      <c r="D6" s="25">
        <v>80810</v>
      </c>
      <c r="E6" s="33">
        <f>C6/D6-1</f>
        <v>0.0032792971166935</v>
      </c>
      <c r="F6" s="35">
        <f>F8+F9</f>
        <v>40822</v>
      </c>
      <c r="G6" s="35">
        <v>40460</v>
      </c>
      <c r="H6" s="33">
        <f>F6/G6-1</f>
        <v>0.00894710825506673</v>
      </c>
      <c r="I6" s="32">
        <f>F6/C6*1000</f>
        <v>503.509096515572</v>
      </c>
      <c r="J6" s="32">
        <f>G6/D6*1000</f>
        <v>500.68060883554</v>
      </c>
      <c r="K6" s="33">
        <f>I6/J6-1</f>
        <v>0.00564928545287646</v>
      </c>
      <c r="L6" s="55">
        <f t="shared" ref="L6:R6" si="16">L7+L8+L9</f>
        <v>6000</v>
      </c>
      <c r="M6" s="56">
        <f t="shared" ref="M6:Q6" si="17">M8+M9</f>
        <v>2998</v>
      </c>
      <c r="N6" s="55">
        <f t="shared" si="16"/>
        <v>4640</v>
      </c>
      <c r="O6" s="56">
        <f t="shared" si="17"/>
        <v>2303</v>
      </c>
      <c r="P6" s="55">
        <f t="shared" si="16"/>
        <v>4455</v>
      </c>
      <c r="Q6" s="56">
        <f t="shared" si="17"/>
        <v>2216</v>
      </c>
      <c r="R6" s="55">
        <f t="shared" si="16"/>
        <v>4830</v>
      </c>
      <c r="S6" s="56">
        <f t="shared" ref="S6:W6" si="18">S8+S9</f>
        <v>2393</v>
      </c>
      <c r="T6" s="55">
        <f t="shared" ref="T6:X6" si="19">T7+T8+T9</f>
        <v>4740</v>
      </c>
      <c r="U6" s="56">
        <f t="shared" si="18"/>
        <v>2359</v>
      </c>
      <c r="V6" s="55">
        <f t="shared" si="19"/>
        <v>3440</v>
      </c>
      <c r="W6" s="56">
        <f t="shared" si="18"/>
        <v>1735</v>
      </c>
      <c r="X6" s="55">
        <f t="shared" si="19"/>
        <v>3830</v>
      </c>
      <c r="Y6" s="56">
        <f t="shared" ref="Y6:AC6" si="20">Y8+Y9</f>
        <v>1936</v>
      </c>
      <c r="Z6" s="55">
        <f t="shared" ref="Z6:AD6" si="21">Z7+Z8+Z9</f>
        <v>5450</v>
      </c>
      <c r="AA6" s="56">
        <f t="shared" si="20"/>
        <v>2718</v>
      </c>
      <c r="AB6" s="55">
        <f t="shared" si="21"/>
        <v>3260</v>
      </c>
      <c r="AC6" s="56">
        <f t="shared" si="20"/>
        <v>1647</v>
      </c>
      <c r="AD6" s="55">
        <f t="shared" si="21"/>
        <v>4360</v>
      </c>
      <c r="AE6" s="56">
        <f t="shared" ref="AE6:AI6" si="22">AE8+AE9</f>
        <v>2191</v>
      </c>
      <c r="AF6" s="55">
        <f t="shared" ref="AF6:AJ6" si="23">AF7+AF8+AF9</f>
        <v>3860</v>
      </c>
      <c r="AG6" s="56">
        <f t="shared" si="22"/>
        <v>1948</v>
      </c>
      <c r="AH6" s="55">
        <f t="shared" si="23"/>
        <v>2900</v>
      </c>
      <c r="AI6" s="56">
        <f t="shared" si="22"/>
        <v>1482</v>
      </c>
      <c r="AJ6" s="55">
        <f t="shared" si="23"/>
        <v>3000</v>
      </c>
      <c r="AK6" s="56">
        <f t="shared" ref="AK6:AO6" si="24">AK8+AK9</f>
        <v>1532</v>
      </c>
      <c r="AL6" s="55">
        <f t="shared" ref="AL6:AP6" si="25">AL7+AL8+AL9</f>
        <v>2450</v>
      </c>
      <c r="AM6" s="56">
        <f t="shared" si="24"/>
        <v>1252</v>
      </c>
      <c r="AN6" s="55">
        <f t="shared" si="25"/>
        <v>2060</v>
      </c>
      <c r="AO6" s="56">
        <f t="shared" si="24"/>
        <v>1052</v>
      </c>
      <c r="AP6" s="55">
        <f t="shared" si="25"/>
        <v>1950</v>
      </c>
      <c r="AQ6" s="56">
        <f t="shared" ref="AQ6:AU6" si="26">AQ8+AQ9</f>
        <v>996</v>
      </c>
      <c r="AR6" s="55">
        <f t="shared" ref="AR6:AV6" si="27">AR7+AR8+AR9</f>
        <v>2890</v>
      </c>
      <c r="AS6" s="56">
        <f t="shared" si="26"/>
        <v>1475</v>
      </c>
      <c r="AT6" s="55">
        <f t="shared" si="27"/>
        <v>2650</v>
      </c>
      <c r="AU6" s="56">
        <f t="shared" si="26"/>
        <v>1353</v>
      </c>
      <c r="AV6" s="55">
        <f t="shared" si="27"/>
        <v>3550</v>
      </c>
      <c r="AW6" s="56">
        <f t="shared" ref="AW6:BA6" si="28">AW8+AW9</f>
        <v>1814</v>
      </c>
      <c r="AX6" s="55">
        <f t="shared" ref="AX6:BB6" si="29">AX7+AX8+AX9</f>
        <v>2850</v>
      </c>
      <c r="AY6" s="56">
        <f t="shared" si="28"/>
        <v>1456</v>
      </c>
      <c r="AZ6" s="55">
        <f t="shared" si="29"/>
        <v>4100</v>
      </c>
      <c r="BA6" s="56">
        <f t="shared" si="28"/>
        <v>2056</v>
      </c>
      <c r="BB6" s="55">
        <f t="shared" si="29"/>
        <v>3810</v>
      </c>
      <c r="BC6" s="65">
        <f>BC8+BC9</f>
        <v>1910</v>
      </c>
      <c r="BE6" s="2">
        <f t="shared" si="14"/>
        <v>81075</v>
      </c>
      <c r="BF6" s="2">
        <f t="shared" si="15"/>
        <v>40822</v>
      </c>
    </row>
    <row r="7" s="3" customFormat="1" spans="1:58">
      <c r="A7" s="36" t="s">
        <v>35</v>
      </c>
      <c r="B7" s="21">
        <v>3</v>
      </c>
      <c r="C7" s="32"/>
      <c r="D7" s="37"/>
      <c r="E7" s="33"/>
      <c r="F7" s="38"/>
      <c r="G7" s="38"/>
      <c r="H7" s="33"/>
      <c r="I7" s="32"/>
      <c r="J7" s="32"/>
      <c r="K7" s="33"/>
      <c r="L7" s="57"/>
      <c r="M7" s="58"/>
      <c r="N7" s="57"/>
      <c r="O7" s="58"/>
      <c r="P7" s="57"/>
      <c r="Q7" s="58"/>
      <c r="R7" s="57"/>
      <c r="S7" s="64"/>
      <c r="T7" s="57"/>
      <c r="U7" s="58"/>
      <c r="V7" s="57"/>
      <c r="W7" s="64"/>
      <c r="X7" s="57"/>
      <c r="Y7" s="58"/>
      <c r="Z7" s="57"/>
      <c r="AA7" s="64"/>
      <c r="AB7" s="57"/>
      <c r="AC7" s="58"/>
      <c r="AD7" s="57"/>
      <c r="AE7" s="64"/>
      <c r="AF7" s="57"/>
      <c r="AG7" s="58"/>
      <c r="AH7" s="57"/>
      <c r="AI7" s="64"/>
      <c r="AJ7" s="57"/>
      <c r="AK7" s="58"/>
      <c r="AL7" s="57"/>
      <c r="AM7" s="64"/>
      <c r="AN7" s="57"/>
      <c r="AO7" s="58"/>
      <c r="AP7" s="57"/>
      <c r="AQ7" s="58"/>
      <c r="AR7" s="57"/>
      <c r="AS7" s="58"/>
      <c r="AT7" s="66"/>
      <c r="AU7" s="58"/>
      <c r="AV7" s="57"/>
      <c r="AW7" s="58"/>
      <c r="AX7" s="57"/>
      <c r="AY7" s="58"/>
      <c r="AZ7" s="57"/>
      <c r="BA7" s="64"/>
      <c r="BB7" s="57"/>
      <c r="BC7" s="64"/>
      <c r="BE7" s="2">
        <f t="shared" si="14"/>
        <v>0</v>
      </c>
      <c r="BF7" s="2">
        <f t="shared" si="15"/>
        <v>0</v>
      </c>
    </row>
    <row r="8" s="2" customFormat="1" spans="1:58">
      <c r="A8" s="39" t="s">
        <v>65</v>
      </c>
      <c r="B8" s="31">
        <v>4</v>
      </c>
      <c r="C8" s="32">
        <v>65865</v>
      </c>
      <c r="D8" s="37">
        <v>65660</v>
      </c>
      <c r="E8" s="33">
        <f>C8/D8-1</f>
        <v>0.00312214438014013</v>
      </c>
      <c r="F8" s="35">
        <v>33657</v>
      </c>
      <c r="G8" s="35">
        <v>33495</v>
      </c>
      <c r="H8" s="33">
        <f>F8/G8-1</f>
        <v>0.00483654276757717</v>
      </c>
      <c r="I8" s="32">
        <f>F8/C8*1000</f>
        <v>510.999772261444</v>
      </c>
      <c r="J8" s="32">
        <f>G8/D8*1000</f>
        <v>510.127931769723</v>
      </c>
      <c r="K8" s="33">
        <f>I8/J8-1</f>
        <v>0.00170906244772095</v>
      </c>
      <c r="L8" s="55">
        <v>4260</v>
      </c>
      <c r="M8" s="56">
        <v>2178</v>
      </c>
      <c r="N8" s="55">
        <v>2960</v>
      </c>
      <c r="O8" s="56">
        <v>1512</v>
      </c>
      <c r="P8" s="55">
        <v>2965</v>
      </c>
      <c r="Q8" s="56">
        <v>1515</v>
      </c>
      <c r="R8" s="55">
        <v>3060</v>
      </c>
      <c r="S8" s="65">
        <v>1560</v>
      </c>
      <c r="T8" s="55">
        <v>3040</v>
      </c>
      <c r="U8" s="56">
        <v>1556</v>
      </c>
      <c r="V8" s="55">
        <v>2840</v>
      </c>
      <c r="W8" s="65">
        <v>1452</v>
      </c>
      <c r="X8" s="55">
        <v>3330</v>
      </c>
      <c r="Y8" s="56">
        <v>1701</v>
      </c>
      <c r="Z8" s="55">
        <v>3770</v>
      </c>
      <c r="AA8" s="65">
        <v>1927</v>
      </c>
      <c r="AB8" s="55">
        <v>2760</v>
      </c>
      <c r="AC8" s="56">
        <v>1411</v>
      </c>
      <c r="AD8" s="55">
        <v>3410</v>
      </c>
      <c r="AE8" s="65">
        <v>1743</v>
      </c>
      <c r="AF8" s="55">
        <v>3210</v>
      </c>
      <c r="AG8" s="56">
        <v>1642</v>
      </c>
      <c r="AH8" s="55">
        <v>2900</v>
      </c>
      <c r="AI8" s="65">
        <v>1482</v>
      </c>
      <c r="AJ8" s="55">
        <v>3000</v>
      </c>
      <c r="AK8" s="56">
        <v>1532</v>
      </c>
      <c r="AL8" s="55">
        <v>2450</v>
      </c>
      <c r="AM8" s="65">
        <v>1252</v>
      </c>
      <c r="AN8" s="55">
        <v>2060</v>
      </c>
      <c r="AO8" s="56">
        <v>1052</v>
      </c>
      <c r="AP8" s="55">
        <v>1950</v>
      </c>
      <c r="AQ8" s="56">
        <v>996</v>
      </c>
      <c r="AR8" s="55">
        <v>2890</v>
      </c>
      <c r="AS8" s="56">
        <v>1475</v>
      </c>
      <c r="AT8" s="67">
        <v>2650</v>
      </c>
      <c r="AU8" s="56">
        <v>1353</v>
      </c>
      <c r="AV8" s="55">
        <v>3550</v>
      </c>
      <c r="AW8" s="56">
        <v>1814</v>
      </c>
      <c r="AX8" s="55">
        <v>2850</v>
      </c>
      <c r="AY8" s="56">
        <v>1456</v>
      </c>
      <c r="AZ8" s="55">
        <v>3100</v>
      </c>
      <c r="BA8" s="65">
        <v>1585</v>
      </c>
      <c r="BB8" s="55">
        <v>2860</v>
      </c>
      <c r="BC8" s="65">
        <v>1463</v>
      </c>
      <c r="BE8" s="2">
        <f t="shared" si="14"/>
        <v>65865</v>
      </c>
      <c r="BF8" s="2">
        <f t="shared" si="15"/>
        <v>33657</v>
      </c>
    </row>
    <row r="9" s="2" customFormat="1" spans="1:58">
      <c r="A9" s="39" t="s">
        <v>37</v>
      </c>
      <c r="B9" s="31">
        <v>5</v>
      </c>
      <c r="C9" s="34">
        <v>15210</v>
      </c>
      <c r="D9" s="25">
        <v>15150</v>
      </c>
      <c r="E9" s="33">
        <f>C9/D9-1</f>
        <v>0.00396039603960396</v>
      </c>
      <c r="F9" s="35">
        <v>7165</v>
      </c>
      <c r="G9" s="35">
        <v>6973</v>
      </c>
      <c r="H9" s="33">
        <f>F9/G9-1</f>
        <v>0.0275347769969885</v>
      </c>
      <c r="I9" s="32">
        <f>F9/C9*1000</f>
        <v>471.071663379356</v>
      </c>
      <c r="J9" s="32">
        <f>G9/D9*1000</f>
        <v>460.26402640264</v>
      </c>
      <c r="K9" s="33">
        <f>I9/J9-1</f>
        <v>0.0234813853717537</v>
      </c>
      <c r="L9" s="55">
        <v>1740</v>
      </c>
      <c r="M9" s="56">
        <v>820</v>
      </c>
      <c r="N9" s="55">
        <v>1680</v>
      </c>
      <c r="O9" s="56">
        <v>791</v>
      </c>
      <c r="P9" s="55">
        <v>1490</v>
      </c>
      <c r="Q9" s="56">
        <v>701</v>
      </c>
      <c r="R9" s="55">
        <v>1770</v>
      </c>
      <c r="S9" s="65">
        <v>833</v>
      </c>
      <c r="T9" s="55">
        <v>1700</v>
      </c>
      <c r="U9" s="56">
        <v>803</v>
      </c>
      <c r="V9" s="55">
        <v>600</v>
      </c>
      <c r="W9" s="65">
        <v>283</v>
      </c>
      <c r="X9" s="55">
        <v>500</v>
      </c>
      <c r="Y9" s="56">
        <v>235</v>
      </c>
      <c r="Z9" s="55">
        <v>1680</v>
      </c>
      <c r="AA9" s="65">
        <v>791</v>
      </c>
      <c r="AB9" s="55">
        <v>500</v>
      </c>
      <c r="AC9" s="56">
        <v>236</v>
      </c>
      <c r="AD9" s="55">
        <v>950</v>
      </c>
      <c r="AE9" s="65">
        <v>448</v>
      </c>
      <c r="AF9" s="55">
        <v>650</v>
      </c>
      <c r="AG9" s="56">
        <v>306</v>
      </c>
      <c r="AH9" s="55"/>
      <c r="AI9" s="65">
        <f>AH9*$I$9/1000</f>
        <v>0</v>
      </c>
      <c r="AJ9" s="55"/>
      <c r="AK9" s="56">
        <f t="shared" ref="AK9:AO9" si="30">AJ9*$I$9/1000</f>
        <v>0</v>
      </c>
      <c r="AL9" s="55"/>
      <c r="AM9" s="65">
        <f t="shared" si="30"/>
        <v>0</v>
      </c>
      <c r="AN9" s="55"/>
      <c r="AO9" s="56">
        <f t="shared" si="30"/>
        <v>0</v>
      </c>
      <c r="AP9" s="55"/>
      <c r="AQ9" s="56">
        <f t="shared" ref="AQ9:AU9" si="31">AP9*$I$9/1000</f>
        <v>0</v>
      </c>
      <c r="AR9" s="55"/>
      <c r="AS9" s="56">
        <f t="shared" si="31"/>
        <v>0</v>
      </c>
      <c r="AT9" s="67"/>
      <c r="AU9" s="56">
        <f t="shared" si="31"/>
        <v>0</v>
      </c>
      <c r="AV9" s="55"/>
      <c r="AW9" s="56">
        <f t="shared" ref="AW9:BA9" si="32">AV9*$I$9/1000</f>
        <v>0</v>
      </c>
      <c r="AX9" s="55"/>
      <c r="AY9" s="56">
        <f t="shared" si="32"/>
        <v>0</v>
      </c>
      <c r="AZ9" s="55">
        <v>1000</v>
      </c>
      <c r="BA9" s="65">
        <v>471</v>
      </c>
      <c r="BB9" s="55">
        <v>950</v>
      </c>
      <c r="BC9" s="65">
        <v>447</v>
      </c>
      <c r="BE9" s="2">
        <f t="shared" si="14"/>
        <v>15210</v>
      </c>
      <c r="BF9" s="2">
        <f t="shared" si="15"/>
        <v>7165</v>
      </c>
    </row>
    <row r="10" customFormat="1" spans="1:58">
      <c r="A10" s="40" t="s">
        <v>38</v>
      </c>
      <c r="B10" s="21">
        <v>6</v>
      </c>
      <c r="C10" s="34"/>
      <c r="D10" s="25"/>
      <c r="E10" s="33"/>
      <c r="F10" s="38"/>
      <c r="G10" s="38"/>
      <c r="H10" s="33"/>
      <c r="I10" s="32"/>
      <c r="J10" s="32"/>
      <c r="K10" s="33"/>
      <c r="L10" s="59"/>
      <c r="M10" s="60">
        <f t="shared" ref="M10:Q10" si="33">M8*1000/L8</f>
        <v>511.267605633803</v>
      </c>
      <c r="N10" s="59"/>
      <c r="O10" s="58">
        <f t="shared" si="33"/>
        <v>510.810810810811</v>
      </c>
      <c r="P10" s="59"/>
      <c r="Q10" s="58">
        <f t="shared" si="33"/>
        <v>510.961214165261</v>
      </c>
      <c r="R10" s="59"/>
      <c r="S10" s="64">
        <f t="shared" ref="S10:W10" si="34">S8*1000/R8</f>
        <v>509.803921568627</v>
      </c>
      <c r="T10" s="59"/>
      <c r="U10" s="58">
        <f t="shared" si="34"/>
        <v>511.842105263158</v>
      </c>
      <c r="V10" s="59"/>
      <c r="W10" s="64">
        <f t="shared" si="34"/>
        <v>511.267605633803</v>
      </c>
      <c r="X10" s="59"/>
      <c r="Y10" s="58">
        <f t="shared" ref="Y10:AC10" si="35">Y8*1000/X8</f>
        <v>510.810810810811</v>
      </c>
      <c r="Z10" s="59"/>
      <c r="AA10" s="64">
        <f t="shared" si="35"/>
        <v>511.140583554377</v>
      </c>
      <c r="AB10" s="59"/>
      <c r="AC10" s="58">
        <f t="shared" si="35"/>
        <v>511.231884057971</v>
      </c>
      <c r="AD10" s="59"/>
      <c r="AE10" s="64">
        <f t="shared" ref="AE10:AI10" si="36">AE8*1000/AD8</f>
        <v>511.143695014663</v>
      </c>
      <c r="AF10" s="59"/>
      <c r="AG10" s="58">
        <f t="shared" si="36"/>
        <v>511.526479750779</v>
      </c>
      <c r="AH10" s="59"/>
      <c r="AI10" s="64">
        <f t="shared" si="36"/>
        <v>511.034482758621</v>
      </c>
      <c r="AJ10" s="59"/>
      <c r="AK10" s="58">
        <f t="shared" ref="AK10:AO10" si="37">AK8*1000/AJ8</f>
        <v>510.666666666667</v>
      </c>
      <c r="AL10" s="59"/>
      <c r="AM10" s="64">
        <f t="shared" si="37"/>
        <v>511.020408163265</v>
      </c>
      <c r="AN10" s="59"/>
      <c r="AO10" s="58">
        <f t="shared" si="37"/>
        <v>510.679611650485</v>
      </c>
      <c r="AP10" s="59"/>
      <c r="AQ10" s="58">
        <f t="shared" ref="AQ10:AU10" si="38">AQ8*1000/AP8</f>
        <v>510.769230769231</v>
      </c>
      <c r="AR10" s="59"/>
      <c r="AS10" s="58">
        <f t="shared" si="38"/>
        <v>510.38062283737</v>
      </c>
      <c r="AT10" s="68"/>
      <c r="AU10" s="58">
        <f t="shared" si="38"/>
        <v>510.566037735849</v>
      </c>
      <c r="AV10" s="59"/>
      <c r="AW10" s="58">
        <f t="shared" ref="AW10:BA10" si="39">AW8*1000/AV8</f>
        <v>510.985915492958</v>
      </c>
      <c r="AX10" s="59"/>
      <c r="AY10" s="58">
        <f t="shared" si="39"/>
        <v>510.877192982456</v>
      </c>
      <c r="AZ10" s="59"/>
      <c r="BA10" s="64">
        <f t="shared" si="39"/>
        <v>511.290322580645</v>
      </c>
      <c r="BB10" s="59"/>
      <c r="BC10" s="64">
        <f>BC8*1000/BB8</f>
        <v>511.538461538462</v>
      </c>
      <c r="BE10" s="2">
        <f t="shared" si="14"/>
        <v>0</v>
      </c>
      <c r="BF10" s="2">
        <f t="shared" si="15"/>
        <v>11241.6156694401</v>
      </c>
    </row>
    <row r="11" customFormat="1" spans="1:58">
      <c r="A11" s="36" t="s">
        <v>39</v>
      </c>
      <c r="B11" s="21">
        <v>7</v>
      </c>
      <c r="C11" s="34"/>
      <c r="D11" s="25"/>
      <c r="E11" s="33"/>
      <c r="F11" s="38"/>
      <c r="G11" s="38"/>
      <c r="H11" s="33"/>
      <c r="I11" s="32"/>
      <c r="J11" s="32"/>
      <c r="K11" s="33"/>
      <c r="L11" s="59"/>
      <c r="M11" s="60"/>
      <c r="N11" s="59"/>
      <c r="O11" s="58"/>
      <c r="P11" s="59"/>
      <c r="Q11" s="58"/>
      <c r="R11" s="59"/>
      <c r="S11" s="64"/>
      <c r="T11" s="59"/>
      <c r="U11" s="58"/>
      <c r="V11" s="59"/>
      <c r="W11" s="64"/>
      <c r="X11" s="59"/>
      <c r="Y11" s="58"/>
      <c r="Z11" s="59"/>
      <c r="AA11" s="64"/>
      <c r="AB11" s="59"/>
      <c r="AC11" s="58"/>
      <c r="AD11" s="59"/>
      <c r="AE11" s="64"/>
      <c r="AF11" s="59"/>
      <c r="AG11" s="58"/>
      <c r="AH11" s="59"/>
      <c r="AI11" s="64"/>
      <c r="AJ11" s="59"/>
      <c r="AK11" s="58"/>
      <c r="AL11" s="59"/>
      <c r="AM11" s="64"/>
      <c r="AN11" s="59"/>
      <c r="AO11" s="58"/>
      <c r="AP11" s="59"/>
      <c r="AQ11" s="58"/>
      <c r="AR11" s="59"/>
      <c r="AS11" s="58"/>
      <c r="AT11" s="68"/>
      <c r="AU11" s="58"/>
      <c r="AV11" s="59"/>
      <c r="AW11" s="58"/>
      <c r="AX11" s="59"/>
      <c r="AY11" s="58"/>
      <c r="AZ11" s="59"/>
      <c r="BA11" s="64"/>
      <c r="BB11" s="59"/>
      <c r="BC11" s="64"/>
      <c r="BE11" s="2">
        <f t="shared" si="14"/>
        <v>0</v>
      </c>
      <c r="BF11" s="2">
        <f t="shared" si="15"/>
        <v>0</v>
      </c>
    </row>
    <row r="12" customFormat="1" spans="1:58">
      <c r="A12" s="36" t="s">
        <v>40</v>
      </c>
      <c r="B12" s="21">
        <v>8</v>
      </c>
      <c r="C12" s="32"/>
      <c r="D12" s="37"/>
      <c r="E12" s="33"/>
      <c r="F12" s="38"/>
      <c r="G12" s="38"/>
      <c r="H12" s="33"/>
      <c r="I12" s="32"/>
      <c r="J12" s="32"/>
      <c r="K12" s="33"/>
      <c r="L12" s="59"/>
      <c r="M12" s="60"/>
      <c r="N12" s="59"/>
      <c r="O12" s="58"/>
      <c r="P12" s="59"/>
      <c r="Q12" s="58"/>
      <c r="R12" s="59"/>
      <c r="S12" s="64"/>
      <c r="T12" s="59"/>
      <c r="U12" s="58"/>
      <c r="V12" s="59"/>
      <c r="W12" s="64"/>
      <c r="X12" s="59"/>
      <c r="Y12" s="58"/>
      <c r="Z12" s="59"/>
      <c r="AA12" s="64"/>
      <c r="AB12" s="59"/>
      <c r="AC12" s="58"/>
      <c r="AD12" s="59"/>
      <c r="AE12" s="64"/>
      <c r="AF12" s="59"/>
      <c r="AG12" s="58"/>
      <c r="AH12" s="59"/>
      <c r="AI12" s="64"/>
      <c r="AJ12" s="59"/>
      <c r="AK12" s="58"/>
      <c r="AL12" s="59"/>
      <c r="AM12" s="64"/>
      <c r="AN12" s="59"/>
      <c r="AO12" s="58"/>
      <c r="AP12" s="59"/>
      <c r="AQ12" s="58"/>
      <c r="AR12" s="59"/>
      <c r="AS12" s="58"/>
      <c r="AT12" s="68"/>
      <c r="AU12" s="58"/>
      <c r="AV12" s="59"/>
      <c r="AW12" s="58"/>
      <c r="AX12" s="59"/>
      <c r="AY12" s="58"/>
      <c r="AZ12" s="59"/>
      <c r="BA12" s="64"/>
      <c r="BB12" s="59"/>
      <c r="BC12" s="64"/>
      <c r="BE12" s="2">
        <f t="shared" si="14"/>
        <v>0</v>
      </c>
      <c r="BF12" s="2">
        <f t="shared" si="15"/>
        <v>0</v>
      </c>
    </row>
    <row r="13" s="2" customFormat="1" spans="1:58">
      <c r="A13" s="30" t="s">
        <v>66</v>
      </c>
      <c r="B13" s="31">
        <v>9</v>
      </c>
      <c r="C13" s="34">
        <v>3126</v>
      </c>
      <c r="D13" s="25">
        <v>3030</v>
      </c>
      <c r="E13" s="33">
        <f>C13/D13-1</f>
        <v>0.0316831683168317</v>
      </c>
      <c r="F13" s="35">
        <v>570</v>
      </c>
      <c r="G13" s="35">
        <v>574</v>
      </c>
      <c r="H13" s="33">
        <f>F13/G13-1</f>
        <v>-0.00696864111498263</v>
      </c>
      <c r="I13" s="32">
        <f>F13/C13*1000</f>
        <v>182.341650671785</v>
      </c>
      <c r="J13" s="32">
        <f>G13/D13*1000</f>
        <v>189.438943894389</v>
      </c>
      <c r="K13" s="33">
        <f>I13/J13-1</f>
        <v>-0.0374648056872673</v>
      </c>
      <c r="L13" s="55">
        <v>90</v>
      </c>
      <c r="M13" s="60">
        <v>16.3</v>
      </c>
      <c r="N13" s="55">
        <v>99</v>
      </c>
      <c r="O13" s="56">
        <v>18.14</v>
      </c>
      <c r="P13" s="55">
        <v>110</v>
      </c>
      <c r="Q13" s="56">
        <v>19.9</v>
      </c>
      <c r="R13" s="55">
        <v>110</v>
      </c>
      <c r="S13" s="65">
        <v>19.88</v>
      </c>
      <c r="T13" s="55">
        <v>96</v>
      </c>
      <c r="U13" s="56">
        <v>17.38</v>
      </c>
      <c r="V13" s="55">
        <v>100</v>
      </c>
      <c r="W13" s="65">
        <v>18.31</v>
      </c>
      <c r="X13" s="55">
        <v>50</v>
      </c>
      <c r="Y13" s="56">
        <v>9.26</v>
      </c>
      <c r="Z13" s="55">
        <v>80</v>
      </c>
      <c r="AA13" s="65">
        <v>14.69</v>
      </c>
      <c r="AB13" s="55">
        <v>120</v>
      </c>
      <c r="AC13" s="56">
        <v>21.93</v>
      </c>
      <c r="AD13" s="55">
        <v>110</v>
      </c>
      <c r="AE13" s="65">
        <v>20.22</v>
      </c>
      <c r="AF13" s="55">
        <v>83</v>
      </c>
      <c r="AG13" s="56">
        <v>15.33</v>
      </c>
      <c r="AH13" s="55">
        <v>60</v>
      </c>
      <c r="AI13" s="65">
        <v>10.86</v>
      </c>
      <c r="AJ13" s="55">
        <v>400</v>
      </c>
      <c r="AK13" s="56">
        <v>72.63</v>
      </c>
      <c r="AL13" s="55">
        <v>190</v>
      </c>
      <c r="AM13" s="65">
        <v>34.9</v>
      </c>
      <c r="AN13" s="55">
        <v>250</v>
      </c>
      <c r="AO13" s="56">
        <v>45.57</v>
      </c>
      <c r="AP13" s="55">
        <v>240</v>
      </c>
      <c r="AQ13" s="56">
        <v>43.66</v>
      </c>
      <c r="AR13" s="55">
        <v>170</v>
      </c>
      <c r="AS13" s="56">
        <v>30.98</v>
      </c>
      <c r="AT13" s="67">
        <v>140</v>
      </c>
      <c r="AU13" s="56">
        <v>25.45</v>
      </c>
      <c r="AV13" s="55">
        <v>280</v>
      </c>
      <c r="AW13" s="56">
        <v>51.2</v>
      </c>
      <c r="AX13" s="55">
        <v>200</v>
      </c>
      <c r="AY13" s="56">
        <v>36.31</v>
      </c>
      <c r="AZ13" s="55">
        <v>60</v>
      </c>
      <c r="BA13" s="65">
        <v>10.96</v>
      </c>
      <c r="BB13" s="55">
        <v>88</v>
      </c>
      <c r="BC13" s="65">
        <v>16.14</v>
      </c>
      <c r="BE13" s="2">
        <f t="shared" si="14"/>
        <v>3126</v>
      </c>
      <c r="BF13" s="2">
        <f t="shared" si="15"/>
        <v>570</v>
      </c>
    </row>
    <row r="14" customFormat="1" spans="1:58">
      <c r="A14" s="40" t="s">
        <v>42</v>
      </c>
      <c r="B14" s="21">
        <v>10</v>
      </c>
      <c r="C14" s="34"/>
      <c r="D14" s="25"/>
      <c r="E14" s="33"/>
      <c r="F14" s="38"/>
      <c r="G14" s="38"/>
      <c r="H14" s="33"/>
      <c r="I14" s="32"/>
      <c r="J14" s="32"/>
      <c r="K14" s="33"/>
      <c r="L14" s="59"/>
      <c r="M14" s="60">
        <f t="shared" ref="M14:Q14" si="40">M13*1000/L13</f>
        <v>181.111111111111</v>
      </c>
      <c r="N14" s="59"/>
      <c r="O14" s="58">
        <f t="shared" si="40"/>
        <v>183.232323232323</v>
      </c>
      <c r="P14" s="59"/>
      <c r="Q14" s="58">
        <f t="shared" si="40"/>
        <v>180.909090909091</v>
      </c>
      <c r="R14" s="59"/>
      <c r="S14" s="64">
        <f t="shared" ref="S14:W14" si="41">S13*1000/R13</f>
        <v>180.727272727273</v>
      </c>
      <c r="T14" s="59"/>
      <c r="U14" s="58">
        <f t="shared" si="41"/>
        <v>181.041666666667</v>
      </c>
      <c r="V14" s="59"/>
      <c r="W14" s="64">
        <f t="shared" si="41"/>
        <v>183.1</v>
      </c>
      <c r="X14" s="59"/>
      <c r="Y14" s="58">
        <f t="shared" ref="Y14:AC14" si="42">Y13*1000/X13</f>
        <v>185.2</v>
      </c>
      <c r="Z14" s="59"/>
      <c r="AA14" s="64">
        <f t="shared" si="42"/>
        <v>183.625</v>
      </c>
      <c r="AB14" s="59"/>
      <c r="AC14" s="58">
        <f t="shared" si="42"/>
        <v>182.75</v>
      </c>
      <c r="AD14" s="59"/>
      <c r="AE14" s="64">
        <f t="shared" ref="AE14:AI14" si="43">AE13*1000/AD13</f>
        <v>183.818181818182</v>
      </c>
      <c r="AF14" s="59"/>
      <c r="AG14" s="58">
        <f t="shared" si="43"/>
        <v>184.698795180723</v>
      </c>
      <c r="AH14" s="59"/>
      <c r="AI14" s="64">
        <f t="shared" si="43"/>
        <v>181</v>
      </c>
      <c r="AJ14" s="59"/>
      <c r="AK14" s="58">
        <f t="shared" ref="AK14:AO14" si="44">AK13*1000/AJ13</f>
        <v>181.575</v>
      </c>
      <c r="AL14" s="59"/>
      <c r="AM14" s="64">
        <f t="shared" si="44"/>
        <v>183.684210526316</v>
      </c>
      <c r="AN14" s="59"/>
      <c r="AO14" s="58">
        <f t="shared" si="44"/>
        <v>182.28</v>
      </c>
      <c r="AP14" s="59"/>
      <c r="AQ14" s="58">
        <f t="shared" ref="AQ14:AU14" si="45">AQ13*1000/AP13</f>
        <v>181.916666666667</v>
      </c>
      <c r="AR14" s="59"/>
      <c r="AS14" s="58">
        <f t="shared" si="45"/>
        <v>182.235294117647</v>
      </c>
      <c r="AT14" s="68"/>
      <c r="AU14" s="58">
        <f t="shared" si="45"/>
        <v>181.785714285714</v>
      </c>
      <c r="AV14" s="59"/>
      <c r="AW14" s="58">
        <f t="shared" ref="AW14:BA14" si="46">AW13*1000/AV13</f>
        <v>182.857142857143</v>
      </c>
      <c r="AX14" s="59"/>
      <c r="AY14" s="58">
        <f t="shared" si="46"/>
        <v>181.55</v>
      </c>
      <c r="AZ14" s="59"/>
      <c r="BA14" s="64">
        <f t="shared" si="46"/>
        <v>182.666666666667</v>
      </c>
      <c r="BB14" s="59"/>
      <c r="BC14" s="64">
        <f>BC13*1000/BB13</f>
        <v>183.409090909091</v>
      </c>
      <c r="BE14" s="2">
        <f t="shared" si="14"/>
        <v>0</v>
      </c>
      <c r="BF14" s="2">
        <f t="shared" si="15"/>
        <v>4015.17322767461</v>
      </c>
    </row>
    <row r="15" customFormat="1" spans="1:58">
      <c r="A15" s="36" t="s">
        <v>43</v>
      </c>
      <c r="B15" s="21">
        <v>11</v>
      </c>
      <c r="C15" s="34"/>
      <c r="D15" s="25"/>
      <c r="E15" s="33"/>
      <c r="F15" s="38"/>
      <c r="G15" s="38"/>
      <c r="H15" s="33"/>
      <c r="I15" s="32"/>
      <c r="J15" s="32"/>
      <c r="K15" s="33"/>
      <c r="L15" s="59"/>
      <c r="M15" s="60"/>
      <c r="N15" s="59"/>
      <c r="O15" s="58"/>
      <c r="P15" s="59"/>
      <c r="Q15" s="58"/>
      <c r="R15" s="59"/>
      <c r="S15" s="64"/>
      <c r="T15" s="59"/>
      <c r="U15" s="58"/>
      <c r="V15" s="59"/>
      <c r="W15" s="64"/>
      <c r="X15" s="59"/>
      <c r="Y15" s="58"/>
      <c r="Z15" s="59"/>
      <c r="AA15" s="64"/>
      <c r="AB15" s="59"/>
      <c r="AC15" s="58"/>
      <c r="AD15" s="59"/>
      <c r="AE15" s="64"/>
      <c r="AF15" s="59"/>
      <c r="AG15" s="58"/>
      <c r="AH15" s="59"/>
      <c r="AI15" s="64"/>
      <c r="AJ15" s="59"/>
      <c r="AK15" s="58"/>
      <c r="AL15" s="59"/>
      <c r="AM15" s="64"/>
      <c r="AN15" s="59"/>
      <c r="AO15" s="58"/>
      <c r="AP15" s="59"/>
      <c r="AQ15" s="58"/>
      <c r="AR15" s="59"/>
      <c r="AS15" s="58"/>
      <c r="AT15" s="68"/>
      <c r="AU15" s="58"/>
      <c r="AV15" s="59"/>
      <c r="AW15" s="58"/>
      <c r="AX15" s="59"/>
      <c r="AY15" s="58"/>
      <c r="AZ15" s="59"/>
      <c r="BA15" s="64"/>
      <c r="BB15" s="59"/>
      <c r="BC15" s="64"/>
      <c r="BE15" s="2">
        <f t="shared" si="14"/>
        <v>0</v>
      </c>
      <c r="BF15" s="2">
        <f t="shared" si="15"/>
        <v>0</v>
      </c>
    </row>
    <row r="16" customFormat="1" spans="1:58">
      <c r="A16" s="40" t="s">
        <v>44</v>
      </c>
      <c r="B16" s="21">
        <v>12</v>
      </c>
      <c r="C16" s="34"/>
      <c r="D16" s="25"/>
      <c r="E16" s="33"/>
      <c r="F16" s="38"/>
      <c r="G16" s="38"/>
      <c r="H16" s="33"/>
      <c r="I16" s="32"/>
      <c r="J16" s="32"/>
      <c r="K16" s="33"/>
      <c r="L16" s="59"/>
      <c r="M16" s="60"/>
      <c r="N16" s="59"/>
      <c r="O16" s="58"/>
      <c r="P16" s="59"/>
      <c r="Q16" s="58"/>
      <c r="R16" s="59"/>
      <c r="S16" s="64"/>
      <c r="T16" s="59"/>
      <c r="U16" s="58"/>
      <c r="V16" s="59"/>
      <c r="W16" s="64"/>
      <c r="X16" s="59"/>
      <c r="Y16" s="58"/>
      <c r="Z16" s="59"/>
      <c r="AA16" s="64"/>
      <c r="AB16" s="59"/>
      <c r="AC16" s="58"/>
      <c r="AD16" s="59"/>
      <c r="AE16" s="64"/>
      <c r="AF16" s="59"/>
      <c r="AG16" s="58"/>
      <c r="AH16" s="59"/>
      <c r="AI16" s="64"/>
      <c r="AJ16" s="59"/>
      <c r="AK16" s="58"/>
      <c r="AL16" s="59"/>
      <c r="AM16" s="64"/>
      <c r="AN16" s="59"/>
      <c r="AO16" s="58"/>
      <c r="AP16" s="59"/>
      <c r="AQ16" s="58"/>
      <c r="AR16" s="59"/>
      <c r="AS16" s="58"/>
      <c r="AT16" s="68"/>
      <c r="AU16" s="58"/>
      <c r="AV16" s="59"/>
      <c r="AW16" s="58"/>
      <c r="AX16" s="59"/>
      <c r="AY16" s="58"/>
      <c r="AZ16" s="59"/>
      <c r="BA16" s="64"/>
      <c r="BB16" s="59"/>
      <c r="BC16" s="64"/>
      <c r="BE16" s="2">
        <f t="shared" si="14"/>
        <v>0</v>
      </c>
      <c r="BF16" s="2">
        <f t="shared" si="15"/>
        <v>0</v>
      </c>
    </row>
    <row r="17" customFormat="1" spans="1:58">
      <c r="A17" s="40" t="s">
        <v>45</v>
      </c>
      <c r="B17" s="21">
        <v>13</v>
      </c>
      <c r="C17" s="34"/>
      <c r="D17" s="25"/>
      <c r="E17" s="33"/>
      <c r="F17" s="38"/>
      <c r="G17" s="38"/>
      <c r="H17" s="33"/>
      <c r="I17" s="32"/>
      <c r="J17" s="32"/>
      <c r="K17" s="33"/>
      <c r="L17" s="59"/>
      <c r="M17" s="60"/>
      <c r="N17" s="59"/>
      <c r="O17" s="58"/>
      <c r="P17" s="59"/>
      <c r="Q17" s="58"/>
      <c r="R17" s="59"/>
      <c r="S17" s="64"/>
      <c r="T17" s="59"/>
      <c r="U17" s="58"/>
      <c r="V17" s="59"/>
      <c r="W17" s="64"/>
      <c r="X17" s="59"/>
      <c r="Y17" s="58"/>
      <c r="Z17" s="59"/>
      <c r="AA17" s="64"/>
      <c r="AB17" s="59"/>
      <c r="AC17" s="58"/>
      <c r="AD17" s="59"/>
      <c r="AE17" s="64"/>
      <c r="AF17" s="59"/>
      <c r="AG17" s="58"/>
      <c r="AH17" s="59"/>
      <c r="AI17" s="64"/>
      <c r="AJ17" s="59"/>
      <c r="AK17" s="58"/>
      <c r="AL17" s="59"/>
      <c r="AM17" s="64"/>
      <c r="AN17" s="59"/>
      <c r="AO17" s="58"/>
      <c r="AP17" s="59"/>
      <c r="AQ17" s="58"/>
      <c r="AR17" s="59"/>
      <c r="AS17" s="58"/>
      <c r="AT17" s="68"/>
      <c r="AU17" s="58"/>
      <c r="AV17" s="59"/>
      <c r="AW17" s="58"/>
      <c r="AX17" s="59"/>
      <c r="AY17" s="58"/>
      <c r="AZ17" s="59"/>
      <c r="BA17" s="64"/>
      <c r="BB17" s="59"/>
      <c r="BC17" s="64"/>
      <c r="BE17" s="2">
        <f t="shared" si="14"/>
        <v>0</v>
      </c>
      <c r="BF17" s="2">
        <f t="shared" si="15"/>
        <v>0</v>
      </c>
    </row>
    <row r="18" customFormat="1" ht="17.25" customHeight="1" spans="1:58">
      <c r="A18" s="40" t="s">
        <v>46</v>
      </c>
      <c r="B18" s="21">
        <v>14</v>
      </c>
      <c r="C18" s="34"/>
      <c r="D18" s="25"/>
      <c r="E18" s="33"/>
      <c r="F18" s="38"/>
      <c r="G18" s="38"/>
      <c r="H18" s="33"/>
      <c r="I18" s="32"/>
      <c r="J18" s="32"/>
      <c r="K18" s="33"/>
      <c r="L18" s="59"/>
      <c r="M18" s="60"/>
      <c r="N18" s="59"/>
      <c r="O18" s="58"/>
      <c r="P18" s="59"/>
      <c r="Q18" s="58"/>
      <c r="R18" s="59"/>
      <c r="S18" s="64"/>
      <c r="T18" s="59"/>
      <c r="U18" s="58"/>
      <c r="V18" s="59"/>
      <c r="W18" s="64"/>
      <c r="X18" s="59"/>
      <c r="Y18" s="58"/>
      <c r="Z18" s="59"/>
      <c r="AA18" s="64"/>
      <c r="AB18" s="59"/>
      <c r="AC18" s="58"/>
      <c r="AD18" s="59"/>
      <c r="AE18" s="64"/>
      <c r="AF18" s="59"/>
      <c r="AG18" s="58"/>
      <c r="AH18" s="59"/>
      <c r="AI18" s="64"/>
      <c r="AJ18" s="59"/>
      <c r="AK18" s="58"/>
      <c r="AL18" s="59"/>
      <c r="AM18" s="64"/>
      <c r="AN18" s="59"/>
      <c r="AO18" s="58"/>
      <c r="AP18" s="59"/>
      <c r="AQ18" s="58"/>
      <c r="AR18" s="59"/>
      <c r="AS18" s="58"/>
      <c r="AT18" s="68"/>
      <c r="AU18" s="58"/>
      <c r="AV18" s="59"/>
      <c r="AW18" s="58"/>
      <c r="AX18" s="59"/>
      <c r="AY18" s="58"/>
      <c r="AZ18" s="59"/>
      <c r="BA18" s="64"/>
      <c r="BB18" s="59"/>
      <c r="BC18" s="64"/>
      <c r="BE18" s="2">
        <f t="shared" si="14"/>
        <v>0</v>
      </c>
      <c r="BF18" s="2">
        <f t="shared" si="15"/>
        <v>0</v>
      </c>
    </row>
    <row r="19" customFormat="1" spans="1:58">
      <c r="A19" s="40" t="s">
        <v>47</v>
      </c>
      <c r="B19" s="21">
        <v>15</v>
      </c>
      <c r="C19" s="34"/>
      <c r="D19" s="25"/>
      <c r="E19" s="33"/>
      <c r="F19" s="38"/>
      <c r="G19" s="38"/>
      <c r="H19" s="33"/>
      <c r="I19" s="32"/>
      <c r="J19" s="32"/>
      <c r="K19" s="33"/>
      <c r="L19" s="59"/>
      <c r="M19" s="60"/>
      <c r="N19" s="59"/>
      <c r="O19" s="58"/>
      <c r="P19" s="59"/>
      <c r="Q19" s="58"/>
      <c r="R19" s="59"/>
      <c r="S19" s="64"/>
      <c r="T19" s="59"/>
      <c r="U19" s="58"/>
      <c r="V19" s="59"/>
      <c r="W19" s="64"/>
      <c r="X19" s="59"/>
      <c r="Y19" s="58"/>
      <c r="Z19" s="59"/>
      <c r="AA19" s="64"/>
      <c r="AB19" s="59"/>
      <c r="AC19" s="58"/>
      <c r="AD19" s="59"/>
      <c r="AE19" s="64"/>
      <c r="AF19" s="59"/>
      <c r="AG19" s="58"/>
      <c r="AH19" s="59"/>
      <c r="AI19" s="64"/>
      <c r="AJ19" s="59"/>
      <c r="AK19" s="58"/>
      <c r="AL19" s="59"/>
      <c r="AM19" s="64"/>
      <c r="AN19" s="59"/>
      <c r="AO19" s="58"/>
      <c r="AP19" s="59"/>
      <c r="AQ19" s="58"/>
      <c r="AR19" s="59"/>
      <c r="AS19" s="58"/>
      <c r="AT19" s="68"/>
      <c r="AU19" s="58"/>
      <c r="AV19" s="59"/>
      <c r="AW19" s="58"/>
      <c r="AX19" s="59"/>
      <c r="AY19" s="58"/>
      <c r="AZ19" s="59"/>
      <c r="BA19" s="64"/>
      <c r="BB19" s="59"/>
      <c r="BC19" s="64"/>
      <c r="BE19" s="2">
        <f t="shared" si="14"/>
        <v>0</v>
      </c>
      <c r="BF19" s="2">
        <f t="shared" si="15"/>
        <v>0</v>
      </c>
    </row>
    <row r="20" customFormat="1" ht="27" customHeight="1" spans="1:58">
      <c r="A20" s="40" t="s">
        <v>48</v>
      </c>
      <c r="B20" s="21">
        <v>16</v>
      </c>
      <c r="C20" s="34"/>
      <c r="D20" s="25"/>
      <c r="E20" s="33"/>
      <c r="F20" s="38"/>
      <c r="G20" s="38"/>
      <c r="H20" s="33"/>
      <c r="I20" s="32"/>
      <c r="J20" s="32"/>
      <c r="K20" s="33"/>
      <c r="L20" s="59"/>
      <c r="M20" s="60"/>
      <c r="N20" s="59"/>
      <c r="O20" s="58"/>
      <c r="P20" s="59"/>
      <c r="Q20" s="58"/>
      <c r="R20" s="59"/>
      <c r="S20" s="64"/>
      <c r="T20" s="59"/>
      <c r="U20" s="58"/>
      <c r="V20" s="59"/>
      <c r="W20" s="64"/>
      <c r="X20" s="59"/>
      <c r="Y20" s="58"/>
      <c r="Z20" s="59"/>
      <c r="AA20" s="64"/>
      <c r="AB20" s="59"/>
      <c r="AC20" s="58"/>
      <c r="AD20" s="59"/>
      <c r="AE20" s="64"/>
      <c r="AF20" s="59"/>
      <c r="AG20" s="58"/>
      <c r="AH20" s="59"/>
      <c r="AI20" s="64"/>
      <c r="AJ20" s="59"/>
      <c r="AK20" s="58"/>
      <c r="AL20" s="59"/>
      <c r="AM20" s="64"/>
      <c r="AN20" s="59"/>
      <c r="AO20" s="58"/>
      <c r="AP20" s="59"/>
      <c r="AQ20" s="58"/>
      <c r="AR20" s="59"/>
      <c r="AS20" s="58"/>
      <c r="AT20" s="68"/>
      <c r="AU20" s="58"/>
      <c r="AV20" s="59"/>
      <c r="AW20" s="58"/>
      <c r="AX20" s="59"/>
      <c r="AY20" s="58"/>
      <c r="AZ20" s="59"/>
      <c r="BA20" s="64"/>
      <c r="BB20" s="59"/>
      <c r="BC20" s="64"/>
      <c r="BE20" s="2">
        <f t="shared" si="14"/>
        <v>0</v>
      </c>
      <c r="BF20" s="2">
        <f t="shared" si="15"/>
        <v>0</v>
      </c>
    </row>
    <row r="21" customFormat="1" ht="17.25" customHeight="1" spans="1:58">
      <c r="A21" s="40" t="s">
        <v>49</v>
      </c>
      <c r="B21" s="21">
        <v>17</v>
      </c>
      <c r="C21" s="32"/>
      <c r="D21" s="37"/>
      <c r="E21" s="33"/>
      <c r="F21" s="38"/>
      <c r="G21" s="38"/>
      <c r="H21" s="33"/>
      <c r="I21" s="32"/>
      <c r="J21" s="32"/>
      <c r="K21" s="33"/>
      <c r="L21" s="59"/>
      <c r="M21" s="60"/>
      <c r="N21" s="59"/>
      <c r="O21" s="58"/>
      <c r="P21" s="59"/>
      <c r="Q21" s="58"/>
      <c r="R21" s="59"/>
      <c r="S21" s="64"/>
      <c r="T21" s="59"/>
      <c r="U21" s="58"/>
      <c r="V21" s="59"/>
      <c r="W21" s="64"/>
      <c r="X21" s="59"/>
      <c r="Y21" s="58"/>
      <c r="Z21" s="59"/>
      <c r="AA21" s="64"/>
      <c r="AB21" s="59"/>
      <c r="AC21" s="58"/>
      <c r="AD21" s="59"/>
      <c r="AE21" s="64"/>
      <c r="AF21" s="59"/>
      <c r="AG21" s="58"/>
      <c r="AH21" s="59"/>
      <c r="AI21" s="64"/>
      <c r="AJ21" s="59"/>
      <c r="AK21" s="58"/>
      <c r="AL21" s="59"/>
      <c r="AM21" s="64"/>
      <c r="AN21" s="59"/>
      <c r="AO21" s="58"/>
      <c r="AP21" s="59"/>
      <c r="AQ21" s="58"/>
      <c r="AR21" s="59"/>
      <c r="AS21" s="58"/>
      <c r="AT21" s="68"/>
      <c r="AU21" s="58"/>
      <c r="AV21" s="59"/>
      <c r="AW21" s="58"/>
      <c r="AX21" s="59"/>
      <c r="AY21" s="58"/>
      <c r="AZ21" s="59"/>
      <c r="BA21" s="64"/>
      <c r="BB21" s="59"/>
      <c r="BC21" s="64"/>
      <c r="BE21" s="2">
        <f t="shared" si="14"/>
        <v>0</v>
      </c>
      <c r="BF21" s="2">
        <f t="shared" si="15"/>
        <v>0</v>
      </c>
    </row>
    <row r="22" s="2" customFormat="1" ht="27" customHeight="1" spans="1:58">
      <c r="A22" s="30" t="s">
        <v>50</v>
      </c>
      <c r="B22" s="31">
        <v>18</v>
      </c>
      <c r="C22" s="32">
        <v>3526</v>
      </c>
      <c r="D22" s="32">
        <v>3503</v>
      </c>
      <c r="E22" s="33">
        <f>C22/D22-1</f>
        <v>0.00656580074222091</v>
      </c>
      <c r="F22" s="35">
        <v>361.27</v>
      </c>
      <c r="G22" s="35">
        <v>372.7</v>
      </c>
      <c r="H22" s="33">
        <f>F22/G22-1</f>
        <v>-0.0306680976656829</v>
      </c>
      <c r="I22" s="32">
        <f>F22/C22*1000</f>
        <v>102.458876914351</v>
      </c>
      <c r="J22" s="32">
        <f>G22/D22*1000</f>
        <v>106.394518983728</v>
      </c>
      <c r="K22" s="33">
        <f>I22/J22-1</f>
        <v>-0.0369910227234508</v>
      </c>
      <c r="L22" s="61">
        <f>L23+L24</f>
        <v>167.3</v>
      </c>
      <c r="M22" s="60">
        <f t="shared" ref="M22:Q22" si="47">L22*$I$22/1000</f>
        <v>17.1413701077708</v>
      </c>
      <c r="N22" s="61">
        <f t="shared" ref="N22:R22" si="48">N23+N24+N25+N26</f>
        <v>169.1</v>
      </c>
      <c r="O22" s="56">
        <f t="shared" si="47"/>
        <v>17.3257960862167</v>
      </c>
      <c r="P22" s="61">
        <f t="shared" si="48"/>
        <v>157.6</v>
      </c>
      <c r="Q22" s="56">
        <f t="shared" si="47"/>
        <v>16.1475190017016</v>
      </c>
      <c r="R22" s="61">
        <f t="shared" si="48"/>
        <v>152.1</v>
      </c>
      <c r="S22" s="56">
        <f t="shared" ref="S22:W22" si="49">R22*$I$22/1000</f>
        <v>15.5839951786727</v>
      </c>
      <c r="T22" s="61">
        <f t="shared" ref="T22:X22" si="50">T23+T24+T25+T26</f>
        <v>153.3</v>
      </c>
      <c r="U22" s="56">
        <f t="shared" si="49"/>
        <v>15.7069458309699</v>
      </c>
      <c r="V22" s="61">
        <f t="shared" si="50"/>
        <v>166.4</v>
      </c>
      <c r="W22" s="56">
        <f t="shared" si="49"/>
        <v>17.0491571185479</v>
      </c>
      <c r="X22" s="61">
        <f t="shared" si="50"/>
        <v>161.2</v>
      </c>
      <c r="Y22" s="56">
        <f t="shared" ref="Y22:AC22" si="51">X22*$I$22/1000</f>
        <v>16.5163709585933</v>
      </c>
      <c r="Z22" s="61">
        <f t="shared" ref="Z22:AD22" si="52">Z23+Z24+Z25+Z26</f>
        <v>165.4</v>
      </c>
      <c r="AA22" s="56">
        <f t="shared" si="51"/>
        <v>16.9466982416336</v>
      </c>
      <c r="AB22" s="61">
        <f t="shared" si="52"/>
        <v>164.2</v>
      </c>
      <c r="AC22" s="56">
        <f t="shared" si="51"/>
        <v>16.8237475893364</v>
      </c>
      <c r="AD22" s="61">
        <f t="shared" si="52"/>
        <v>152.3</v>
      </c>
      <c r="AE22" s="56">
        <f t="shared" ref="AE22:AI22" si="53">AD22*$I$22/1000</f>
        <v>15.6044869540556</v>
      </c>
      <c r="AF22" s="61">
        <f t="shared" ref="AF22:AJ22" si="54">AF23+AF24+AF25+AF26</f>
        <v>156.9</v>
      </c>
      <c r="AG22" s="56">
        <f t="shared" si="53"/>
        <v>16.0757977878616</v>
      </c>
      <c r="AH22" s="61">
        <f t="shared" si="54"/>
        <v>172.8</v>
      </c>
      <c r="AI22" s="56">
        <f t="shared" si="53"/>
        <v>17.7048939307998</v>
      </c>
      <c r="AJ22" s="61">
        <f t="shared" si="54"/>
        <v>180.3</v>
      </c>
      <c r="AK22" s="56">
        <f t="shared" ref="AK22:AO22" si="55">AJ22*$I$22/1000</f>
        <v>18.4733355076574</v>
      </c>
      <c r="AL22" s="61">
        <f t="shared" ref="AL22:AP22" si="56">AL23+AL24+AL25+AL26</f>
        <v>162.7</v>
      </c>
      <c r="AM22" s="56">
        <f t="shared" si="55"/>
        <v>16.6700592739648</v>
      </c>
      <c r="AN22" s="61">
        <f t="shared" si="56"/>
        <v>148</v>
      </c>
      <c r="AO22" s="56">
        <f t="shared" si="55"/>
        <v>15.1639137833239</v>
      </c>
      <c r="AP22" s="61">
        <f t="shared" si="56"/>
        <v>161.8</v>
      </c>
      <c r="AQ22" s="56">
        <f t="shared" ref="AQ22:AU22" si="57">AP22*$I$22/1000</f>
        <v>16.5778462847419</v>
      </c>
      <c r="AR22" s="61">
        <f t="shared" ref="AR22:AV22" si="58">AR23+AR24+AR25+AR26</f>
        <v>159.7</v>
      </c>
      <c r="AS22" s="56">
        <f t="shared" si="57"/>
        <v>16.3626826432218</v>
      </c>
      <c r="AT22" s="61">
        <f t="shared" si="58"/>
        <v>169</v>
      </c>
      <c r="AU22" s="56">
        <f t="shared" si="57"/>
        <v>17.3155501985252</v>
      </c>
      <c r="AV22" s="61">
        <f t="shared" si="58"/>
        <v>174.3</v>
      </c>
      <c r="AW22" s="56">
        <f t="shared" ref="AW22:BA22" si="59">AV22*$I$22/1000</f>
        <v>17.8585822461713</v>
      </c>
      <c r="AX22" s="61">
        <f t="shared" ref="AX22:BB22" si="60">AX23+AX24+AX25+AX26</f>
        <v>165.2</v>
      </c>
      <c r="AY22" s="56">
        <f t="shared" si="59"/>
        <v>16.9262064662507</v>
      </c>
      <c r="AZ22" s="61">
        <f t="shared" si="60"/>
        <v>151.1</v>
      </c>
      <c r="BA22" s="56">
        <f t="shared" si="59"/>
        <v>15.4815363017584</v>
      </c>
      <c r="BB22" s="61">
        <f t="shared" si="60"/>
        <v>115.3</v>
      </c>
      <c r="BC22" s="65">
        <f>BB22*$I$22/1000</f>
        <v>11.8135085082246</v>
      </c>
      <c r="BE22" s="2">
        <f t="shared" si="14"/>
        <v>3526</v>
      </c>
      <c r="BF22" s="2">
        <f t="shared" si="15"/>
        <v>361.27</v>
      </c>
    </row>
    <row r="23" s="2" customFormat="1" ht="17.25" customHeight="1" spans="1:58">
      <c r="A23" s="30" t="s">
        <v>51</v>
      </c>
      <c r="B23" s="31">
        <v>19</v>
      </c>
      <c r="C23" s="32">
        <v>3408</v>
      </c>
      <c r="D23" s="32">
        <v>3385</v>
      </c>
      <c r="E23" s="33">
        <f>C23/D23-1</f>
        <v>0.00679468242245207</v>
      </c>
      <c r="F23" s="35">
        <v>350</v>
      </c>
      <c r="G23" s="35">
        <v>361</v>
      </c>
      <c r="H23" s="33">
        <f>F23/G23-1</f>
        <v>-0.0304709141274239</v>
      </c>
      <c r="I23" s="32">
        <f>F23/C23*1000</f>
        <v>102.699530516432</v>
      </c>
      <c r="J23" s="32">
        <f>G23/D23*1000</f>
        <v>106.646971935007</v>
      </c>
      <c r="K23" s="33">
        <f>I23/J23-1</f>
        <v>-0.0370140975121273</v>
      </c>
      <c r="L23" s="62">
        <v>161</v>
      </c>
      <c r="M23" s="60">
        <f t="shared" ref="M23:Q23" si="61">L23*$I$23/1000</f>
        <v>16.5346244131455</v>
      </c>
      <c r="N23" s="62">
        <v>163</v>
      </c>
      <c r="O23" s="56">
        <f t="shared" si="61"/>
        <v>16.7400234741784</v>
      </c>
      <c r="P23" s="63">
        <v>153</v>
      </c>
      <c r="Q23" s="56">
        <f t="shared" si="61"/>
        <v>15.7130281690141</v>
      </c>
      <c r="R23" s="62">
        <v>147</v>
      </c>
      <c r="S23" s="65">
        <f t="shared" ref="S23:W23" si="62">R23*$I$23/1000</f>
        <v>15.0968309859155</v>
      </c>
      <c r="T23" s="62">
        <v>146</v>
      </c>
      <c r="U23" s="56">
        <f t="shared" si="62"/>
        <v>14.9941314553991</v>
      </c>
      <c r="V23" s="62">
        <v>158</v>
      </c>
      <c r="W23" s="65">
        <f t="shared" si="62"/>
        <v>16.2265258215962</v>
      </c>
      <c r="X23" s="62">
        <v>156</v>
      </c>
      <c r="Y23" s="56">
        <f t="shared" ref="Y23:AC23" si="63">X23*$I$23/1000</f>
        <v>16.0211267605634</v>
      </c>
      <c r="Z23" s="62">
        <v>159</v>
      </c>
      <c r="AA23" s="65">
        <f t="shared" si="63"/>
        <v>16.3292253521127</v>
      </c>
      <c r="AB23" s="62">
        <v>159</v>
      </c>
      <c r="AC23" s="56">
        <f t="shared" si="63"/>
        <v>16.3292253521127</v>
      </c>
      <c r="AD23" s="62">
        <v>146</v>
      </c>
      <c r="AE23" s="65">
        <f t="shared" ref="AE23:AI23" si="64">AD23*$I$23/1000</f>
        <v>14.9941314553991</v>
      </c>
      <c r="AF23" s="62">
        <v>150</v>
      </c>
      <c r="AG23" s="56">
        <f t="shared" si="64"/>
        <v>15.4049295774648</v>
      </c>
      <c r="AH23" s="62">
        <v>168</v>
      </c>
      <c r="AI23" s="65">
        <f t="shared" si="64"/>
        <v>17.2535211267606</v>
      </c>
      <c r="AJ23" s="62">
        <v>174</v>
      </c>
      <c r="AK23" s="56">
        <f t="shared" ref="AK23:AO23" si="65">AJ23*$I$23/1000</f>
        <v>17.8697183098592</v>
      </c>
      <c r="AL23" s="62">
        <v>158</v>
      </c>
      <c r="AM23" s="65">
        <f t="shared" si="65"/>
        <v>16.2265258215962</v>
      </c>
      <c r="AN23" s="62">
        <v>142</v>
      </c>
      <c r="AO23" s="56">
        <f t="shared" si="65"/>
        <v>14.5833333333333</v>
      </c>
      <c r="AP23" s="62">
        <v>157</v>
      </c>
      <c r="AQ23" s="56">
        <f t="shared" ref="AQ23:AU23" si="66">AP23*$I$23/1000</f>
        <v>16.1238262910798</v>
      </c>
      <c r="AR23" s="62">
        <v>155</v>
      </c>
      <c r="AS23" s="56">
        <f t="shared" si="66"/>
        <v>15.9184272300469</v>
      </c>
      <c r="AT23" s="62">
        <v>165</v>
      </c>
      <c r="AU23" s="56">
        <f t="shared" si="66"/>
        <v>16.9454225352113</v>
      </c>
      <c r="AV23" s="62">
        <v>170</v>
      </c>
      <c r="AW23" s="56">
        <f t="shared" ref="AW23:BA23" si="67">AV23*$I$23/1000</f>
        <v>17.4589201877934</v>
      </c>
      <c r="AX23" s="62">
        <v>162</v>
      </c>
      <c r="AY23" s="56">
        <f t="shared" si="67"/>
        <v>16.637323943662</v>
      </c>
      <c r="AZ23" s="62">
        <v>148</v>
      </c>
      <c r="BA23" s="65">
        <f t="shared" si="67"/>
        <v>15.1995305164319</v>
      </c>
      <c r="BB23" s="62">
        <v>111</v>
      </c>
      <c r="BC23" s="65">
        <f>BB23*$I$23/1000</f>
        <v>11.3996478873239</v>
      </c>
      <c r="BE23" s="2">
        <f t="shared" si="14"/>
        <v>3408</v>
      </c>
      <c r="BF23" s="2">
        <f t="shared" si="15"/>
        <v>350</v>
      </c>
    </row>
    <row r="24" s="2" customFormat="1" ht="17.25" customHeight="1" spans="1:58">
      <c r="A24" s="30" t="s">
        <v>52</v>
      </c>
      <c r="B24" s="31">
        <v>20</v>
      </c>
      <c r="C24" s="32">
        <v>118</v>
      </c>
      <c r="D24" s="32">
        <v>118</v>
      </c>
      <c r="E24" s="33">
        <f>C24/D24-1</f>
        <v>0</v>
      </c>
      <c r="F24" s="35">
        <v>11.28</v>
      </c>
      <c r="G24" s="35">
        <v>11.7</v>
      </c>
      <c r="H24" s="33">
        <f>F24/G24-1</f>
        <v>-0.0358974358974358</v>
      </c>
      <c r="I24" s="32">
        <f>F24/C24*1000</f>
        <v>95.5932203389831</v>
      </c>
      <c r="J24" s="32">
        <f>G24/D24*1000</f>
        <v>99.1525423728813</v>
      </c>
      <c r="K24" s="33">
        <f>I24/J24-1</f>
        <v>-0.0358974358974357</v>
      </c>
      <c r="L24" s="62">
        <v>6.3</v>
      </c>
      <c r="M24" s="60">
        <f t="shared" ref="M24:Q24" si="68">L24*$I$24/1000</f>
        <v>0.602237288135593</v>
      </c>
      <c r="N24" s="62">
        <v>6.1</v>
      </c>
      <c r="O24" s="56">
        <f t="shared" si="68"/>
        <v>0.583118644067797</v>
      </c>
      <c r="P24" s="63">
        <v>4.6</v>
      </c>
      <c r="Q24" s="56">
        <f t="shared" si="68"/>
        <v>0.439728813559322</v>
      </c>
      <c r="R24" s="62">
        <v>5.1</v>
      </c>
      <c r="S24" s="65">
        <f t="shared" ref="S24:W24" si="69">R24*$I$24/1000</f>
        <v>0.487525423728814</v>
      </c>
      <c r="T24" s="62">
        <v>7.3</v>
      </c>
      <c r="U24" s="56">
        <f t="shared" si="69"/>
        <v>0.697830508474576</v>
      </c>
      <c r="V24" s="62">
        <v>8.4</v>
      </c>
      <c r="W24" s="65">
        <f t="shared" si="69"/>
        <v>0.802983050847458</v>
      </c>
      <c r="X24" s="62">
        <v>5.2</v>
      </c>
      <c r="Y24" s="56">
        <f t="shared" ref="Y24:AC24" si="70">X24*$I$24/1000</f>
        <v>0.497084745762712</v>
      </c>
      <c r="Z24" s="62">
        <v>6.4</v>
      </c>
      <c r="AA24" s="65">
        <f t="shared" si="70"/>
        <v>0.611796610169492</v>
      </c>
      <c r="AB24" s="62">
        <v>5.2</v>
      </c>
      <c r="AC24" s="56">
        <f t="shared" si="70"/>
        <v>0.497084745762712</v>
      </c>
      <c r="AD24" s="62">
        <v>6.3</v>
      </c>
      <c r="AE24" s="65">
        <f t="shared" ref="AE24:AI24" si="71">AD24*$I$24/1000</f>
        <v>0.602237288135593</v>
      </c>
      <c r="AF24" s="62">
        <v>6.9</v>
      </c>
      <c r="AG24" s="56">
        <f t="shared" si="71"/>
        <v>0.659593220338983</v>
      </c>
      <c r="AH24" s="62">
        <v>4.8</v>
      </c>
      <c r="AI24" s="65">
        <f t="shared" si="71"/>
        <v>0.458847457627119</v>
      </c>
      <c r="AJ24" s="62">
        <v>6.3</v>
      </c>
      <c r="AK24" s="56">
        <f t="shared" ref="AK24:AO24" si="72">AJ24*$I$24/1000</f>
        <v>0.602237288135593</v>
      </c>
      <c r="AL24" s="62">
        <v>4.7</v>
      </c>
      <c r="AM24" s="65">
        <f t="shared" si="72"/>
        <v>0.44928813559322</v>
      </c>
      <c r="AN24" s="62">
        <v>6</v>
      </c>
      <c r="AO24" s="56">
        <f t="shared" si="72"/>
        <v>0.573559322033898</v>
      </c>
      <c r="AP24" s="62">
        <v>4.8</v>
      </c>
      <c r="AQ24" s="56">
        <f t="shared" ref="AQ24:AU24" si="73">AP24*$I$24/1000</f>
        <v>0.458847457627119</v>
      </c>
      <c r="AR24" s="62">
        <v>4.7</v>
      </c>
      <c r="AS24" s="56">
        <f t="shared" si="73"/>
        <v>0.44928813559322</v>
      </c>
      <c r="AT24" s="62">
        <v>4</v>
      </c>
      <c r="AU24" s="56">
        <f t="shared" si="73"/>
        <v>0.382372881355932</v>
      </c>
      <c r="AV24" s="62">
        <v>4.3</v>
      </c>
      <c r="AW24" s="56">
        <f t="shared" ref="AW24:BA24" si="74">AV24*$I$24/1000</f>
        <v>0.411050847457627</v>
      </c>
      <c r="AX24" s="62">
        <v>3.2</v>
      </c>
      <c r="AY24" s="56">
        <f t="shared" si="74"/>
        <v>0.305898305084746</v>
      </c>
      <c r="AZ24" s="62">
        <v>3.1</v>
      </c>
      <c r="BA24" s="65">
        <f t="shared" si="74"/>
        <v>0.296338983050847</v>
      </c>
      <c r="BB24" s="62">
        <v>4.3</v>
      </c>
      <c r="BC24" s="65">
        <f>BB24*$I$24/1000</f>
        <v>0.411050847457627</v>
      </c>
      <c r="BE24" s="2">
        <f t="shared" si="14"/>
        <v>118</v>
      </c>
      <c r="BF24" s="2">
        <f t="shared" si="15"/>
        <v>11.28</v>
      </c>
    </row>
    <row r="25" customFormat="1" ht="15.75" customHeight="1" spans="1:58">
      <c r="A25" s="40" t="s">
        <v>53</v>
      </c>
      <c r="B25" s="21">
        <v>21</v>
      </c>
      <c r="C25" s="34"/>
      <c r="D25" s="25"/>
      <c r="E25" s="33"/>
      <c r="F25" s="38"/>
      <c r="G25" s="38"/>
      <c r="H25" s="33"/>
      <c r="I25" s="32"/>
      <c r="J25" s="32"/>
      <c r="K25" s="33"/>
      <c r="L25" s="59"/>
      <c r="M25" s="60"/>
      <c r="N25" s="59"/>
      <c r="O25" s="58"/>
      <c r="P25" s="59"/>
      <c r="Q25" s="58"/>
      <c r="R25" s="59"/>
      <c r="S25" s="64"/>
      <c r="T25" s="59"/>
      <c r="U25" s="58"/>
      <c r="V25" s="59"/>
      <c r="W25" s="64"/>
      <c r="X25" s="59"/>
      <c r="Y25" s="58"/>
      <c r="Z25" s="59"/>
      <c r="AA25" s="64"/>
      <c r="AB25" s="59"/>
      <c r="AC25" s="58"/>
      <c r="AD25" s="59"/>
      <c r="AE25" s="64"/>
      <c r="AF25" s="59"/>
      <c r="AG25" s="58"/>
      <c r="AH25" s="59"/>
      <c r="AI25" s="64"/>
      <c r="AJ25" s="59"/>
      <c r="AK25" s="58"/>
      <c r="AL25" s="59"/>
      <c r="AM25" s="64"/>
      <c r="AN25" s="59"/>
      <c r="AO25" s="58"/>
      <c r="AP25" s="59"/>
      <c r="AQ25" s="58"/>
      <c r="AR25" s="59"/>
      <c r="AS25" s="58"/>
      <c r="AT25" s="68"/>
      <c r="AU25" s="58"/>
      <c r="AV25" s="59"/>
      <c r="AW25" s="58"/>
      <c r="AX25" s="59"/>
      <c r="AY25" s="58"/>
      <c r="AZ25" s="59"/>
      <c r="BA25" s="64"/>
      <c r="BB25" s="59"/>
      <c r="BC25" s="64"/>
      <c r="BE25" s="2">
        <f t="shared" si="14"/>
        <v>0</v>
      </c>
      <c r="BF25" s="2">
        <f t="shared" si="15"/>
        <v>0</v>
      </c>
    </row>
    <row r="26" customFormat="1" spans="1:58">
      <c r="A26" s="40" t="s">
        <v>54</v>
      </c>
      <c r="B26" s="21">
        <v>22</v>
      </c>
      <c r="C26" s="34"/>
      <c r="D26" s="25"/>
      <c r="E26" s="33"/>
      <c r="F26" s="38"/>
      <c r="G26" s="38"/>
      <c r="H26" s="33"/>
      <c r="I26" s="32"/>
      <c r="J26" s="32"/>
      <c r="K26" s="33"/>
      <c r="L26" s="59"/>
      <c r="M26" s="60"/>
      <c r="N26" s="59"/>
      <c r="O26" s="58"/>
      <c r="P26" s="59"/>
      <c r="Q26" s="58"/>
      <c r="R26" s="59"/>
      <c r="S26" s="64"/>
      <c r="T26" s="59"/>
      <c r="U26" s="58"/>
      <c r="V26" s="59"/>
      <c r="W26" s="64"/>
      <c r="X26" s="59"/>
      <c r="Y26" s="58"/>
      <c r="Z26" s="59"/>
      <c r="AA26" s="64"/>
      <c r="AB26" s="59"/>
      <c r="AC26" s="58"/>
      <c r="AD26" s="59"/>
      <c r="AE26" s="64"/>
      <c r="AF26" s="59"/>
      <c r="AG26" s="58"/>
      <c r="AH26" s="59"/>
      <c r="AI26" s="64"/>
      <c r="AJ26" s="59"/>
      <c r="AK26" s="58"/>
      <c r="AL26" s="59"/>
      <c r="AM26" s="64"/>
      <c r="AN26" s="59"/>
      <c r="AO26" s="58"/>
      <c r="AP26" s="59"/>
      <c r="AQ26" s="58"/>
      <c r="AR26" s="59"/>
      <c r="AS26" s="58"/>
      <c r="AT26" s="68"/>
      <c r="AU26" s="58"/>
      <c r="AV26" s="59"/>
      <c r="AW26" s="58"/>
      <c r="AX26" s="59"/>
      <c r="AY26" s="58"/>
      <c r="AZ26" s="59"/>
      <c r="BA26" s="64"/>
      <c r="BB26" s="59"/>
      <c r="BC26" s="64"/>
      <c r="BE26" s="2">
        <f t="shared" si="14"/>
        <v>0</v>
      </c>
      <c r="BF26" s="2">
        <f t="shared" si="15"/>
        <v>0</v>
      </c>
    </row>
    <row r="27" s="2" customFormat="1" spans="1:58">
      <c r="A27" s="30" t="s">
        <v>55</v>
      </c>
      <c r="B27" s="31">
        <v>23</v>
      </c>
      <c r="C27" s="32">
        <v>533</v>
      </c>
      <c r="D27" s="37">
        <v>520</v>
      </c>
      <c r="E27" s="33">
        <f>C27/D27-1</f>
        <v>0.0249999999999999</v>
      </c>
      <c r="F27" s="35" t="s">
        <v>67</v>
      </c>
      <c r="G27" s="35">
        <v>113</v>
      </c>
      <c r="H27" s="33" t="e">
        <f>F27/G27-1</f>
        <v>#VALUE!</v>
      </c>
      <c r="I27" s="32" t="e">
        <f>F27/C27*1000</f>
        <v>#VALUE!</v>
      </c>
      <c r="J27" s="32">
        <f>G27/D27*1000</f>
        <v>217.307692307692</v>
      </c>
      <c r="K27" s="33" t="e">
        <f>I27/J27-1</f>
        <v>#VALUE!</v>
      </c>
      <c r="L27" s="55">
        <v>13</v>
      </c>
      <c r="M27" s="60">
        <f t="shared" ref="M27:Q27" si="75">M28+M29</f>
        <v>13.5365853658537</v>
      </c>
      <c r="N27" s="55">
        <v>13</v>
      </c>
      <c r="O27" s="56">
        <f t="shared" si="75"/>
        <v>13.5365853658537</v>
      </c>
      <c r="P27" s="55">
        <v>14</v>
      </c>
      <c r="Q27" s="56">
        <f t="shared" si="75"/>
        <v>14.577861163227</v>
      </c>
      <c r="R27" s="55">
        <v>21</v>
      </c>
      <c r="S27" s="65">
        <f t="shared" ref="S27:W27" si="76">S28+S29</f>
        <v>21.8667917448405</v>
      </c>
      <c r="T27" s="55">
        <v>16</v>
      </c>
      <c r="U27" s="56">
        <f t="shared" si="76"/>
        <v>16.6604127579737</v>
      </c>
      <c r="V27" s="55">
        <v>26</v>
      </c>
      <c r="W27" s="65">
        <f t="shared" si="76"/>
        <v>27.0731707317073</v>
      </c>
      <c r="X27" s="55">
        <v>23</v>
      </c>
      <c r="Y27" s="56">
        <f t="shared" ref="Y27:AC27" si="77">Y28+Y29</f>
        <v>23.9493433395872</v>
      </c>
      <c r="Z27" s="55">
        <v>27</v>
      </c>
      <c r="AA27" s="65">
        <f t="shared" si="77"/>
        <v>28.1144465290807</v>
      </c>
      <c r="AB27" s="55">
        <v>17</v>
      </c>
      <c r="AC27" s="56">
        <f t="shared" si="77"/>
        <v>17.7016885553471</v>
      </c>
      <c r="AD27" s="55">
        <v>28</v>
      </c>
      <c r="AE27" s="65">
        <f t="shared" ref="AE27:AI27" si="78">AE28+AE29</f>
        <v>29.155722326454</v>
      </c>
      <c r="AF27" s="55">
        <v>30</v>
      </c>
      <c r="AG27" s="56">
        <f t="shared" si="78"/>
        <v>31.2382739212008</v>
      </c>
      <c r="AH27" s="55">
        <v>28</v>
      </c>
      <c r="AI27" s="65">
        <f t="shared" si="78"/>
        <v>29.155722326454</v>
      </c>
      <c r="AJ27" s="55">
        <v>29</v>
      </c>
      <c r="AK27" s="56">
        <f t="shared" ref="AK27:AO27" si="79">AK28+AK29</f>
        <v>30.1969981238274</v>
      </c>
      <c r="AL27" s="55">
        <v>23</v>
      </c>
      <c r="AM27" s="65">
        <f t="shared" si="79"/>
        <v>23.9493433395872</v>
      </c>
      <c r="AN27" s="55">
        <v>20</v>
      </c>
      <c r="AO27" s="56">
        <f t="shared" si="79"/>
        <v>20.8255159474672</v>
      </c>
      <c r="AP27" s="55">
        <v>33</v>
      </c>
      <c r="AQ27" s="56">
        <f t="shared" ref="AQ27:AU27" si="80">AQ28+AQ29</f>
        <v>34.3621013133208</v>
      </c>
      <c r="AR27" s="55">
        <v>29</v>
      </c>
      <c r="AS27" s="56">
        <f t="shared" si="80"/>
        <v>30.1969981238274</v>
      </c>
      <c r="AT27" s="67">
        <v>37</v>
      </c>
      <c r="AU27" s="56">
        <f t="shared" si="80"/>
        <v>38.5272045028143</v>
      </c>
      <c r="AV27" s="55">
        <v>32</v>
      </c>
      <c r="AW27" s="56">
        <f t="shared" ref="AW27:BA27" si="81">AW28+AW29</f>
        <v>33.3208255159475</v>
      </c>
      <c r="AX27" s="55">
        <v>22</v>
      </c>
      <c r="AY27" s="56">
        <f t="shared" si="81"/>
        <v>22.9080675422139</v>
      </c>
      <c r="AZ27" s="55">
        <v>25</v>
      </c>
      <c r="BA27" s="65">
        <f t="shared" si="81"/>
        <v>26.031894934334</v>
      </c>
      <c r="BB27" s="55">
        <v>27</v>
      </c>
      <c r="BC27" s="65">
        <f>BC28+BC29</f>
        <v>28.1144465290807</v>
      </c>
      <c r="BE27" s="2">
        <f t="shared" si="14"/>
        <v>533</v>
      </c>
      <c r="BF27" s="2">
        <f t="shared" si="15"/>
        <v>555</v>
      </c>
    </row>
    <row r="28" s="2" customFormat="1" spans="1:58">
      <c r="A28" s="30" t="s">
        <v>56</v>
      </c>
      <c r="B28" s="31">
        <v>24</v>
      </c>
      <c r="C28" s="32"/>
      <c r="D28" s="37"/>
      <c r="E28" s="33"/>
      <c r="F28" s="35"/>
      <c r="G28" s="35"/>
      <c r="H28" s="33"/>
      <c r="I28" s="32"/>
      <c r="J28" s="32"/>
      <c r="K28" s="33"/>
      <c r="L28" s="55"/>
      <c r="M28" s="60"/>
      <c r="N28" s="55"/>
      <c r="O28" s="56"/>
      <c r="P28" s="55"/>
      <c r="Q28" s="56"/>
      <c r="R28" s="55"/>
      <c r="S28" s="65"/>
      <c r="T28" s="55"/>
      <c r="U28" s="56"/>
      <c r="V28" s="55"/>
      <c r="W28" s="65"/>
      <c r="X28" s="55"/>
      <c r="Y28" s="56"/>
      <c r="Z28" s="55"/>
      <c r="AA28" s="65"/>
      <c r="AB28" s="55"/>
      <c r="AC28" s="56"/>
      <c r="AD28" s="55"/>
      <c r="AE28" s="65"/>
      <c r="AF28" s="55"/>
      <c r="AG28" s="56"/>
      <c r="AH28" s="55"/>
      <c r="AI28" s="65"/>
      <c r="AJ28" s="55"/>
      <c r="AK28" s="56"/>
      <c r="AL28" s="55"/>
      <c r="AM28" s="65"/>
      <c r="AN28" s="55"/>
      <c r="AO28" s="56"/>
      <c r="AP28" s="55"/>
      <c r="AQ28" s="56"/>
      <c r="AR28" s="55"/>
      <c r="AS28" s="56"/>
      <c r="AT28" s="67"/>
      <c r="AU28" s="56"/>
      <c r="AV28" s="55"/>
      <c r="AW28" s="56"/>
      <c r="AX28" s="55"/>
      <c r="AY28" s="56"/>
      <c r="AZ28" s="55"/>
      <c r="BA28" s="65"/>
      <c r="BB28" s="55"/>
      <c r="BC28" s="65"/>
      <c r="BE28" s="2">
        <f t="shared" si="14"/>
        <v>0</v>
      </c>
      <c r="BF28" s="2">
        <f t="shared" si="15"/>
        <v>0</v>
      </c>
    </row>
    <row r="29" s="2" customFormat="1" spans="1:58">
      <c r="A29" s="30" t="s">
        <v>57</v>
      </c>
      <c r="B29" s="31">
        <v>25</v>
      </c>
      <c r="C29" s="41">
        <v>533</v>
      </c>
      <c r="D29" s="42">
        <v>520</v>
      </c>
      <c r="E29" s="33">
        <f>C29/D29-1</f>
        <v>0.0249999999999999</v>
      </c>
      <c r="F29" s="35">
        <f>555/5</f>
        <v>111</v>
      </c>
      <c r="G29" s="35">
        <v>113</v>
      </c>
      <c r="H29" s="33">
        <f>F29/G29-1</f>
        <v>-0.0176991150442478</v>
      </c>
      <c r="I29" s="32">
        <f>F29/C29*1000</f>
        <v>208.255159474672</v>
      </c>
      <c r="J29" s="32">
        <f>G29/D29*1000</f>
        <v>217.307692307692</v>
      </c>
      <c r="K29" s="33">
        <f>I29/J29-1</f>
        <v>-0.0416576732139003</v>
      </c>
      <c r="L29" s="55">
        <v>13</v>
      </c>
      <c r="M29" s="60">
        <f t="shared" ref="M29:Q29" si="82">L29*$I$29/1000*5</f>
        <v>13.5365853658537</v>
      </c>
      <c r="N29" s="55">
        <v>13</v>
      </c>
      <c r="O29" s="56">
        <f t="shared" si="82"/>
        <v>13.5365853658537</v>
      </c>
      <c r="P29" s="55">
        <v>14</v>
      </c>
      <c r="Q29" s="56">
        <f t="shared" si="82"/>
        <v>14.577861163227</v>
      </c>
      <c r="R29" s="55">
        <v>21</v>
      </c>
      <c r="S29" s="65">
        <f t="shared" ref="S29:W29" si="83">R29*$I$29/1000*5</f>
        <v>21.8667917448405</v>
      </c>
      <c r="T29" s="55">
        <v>16</v>
      </c>
      <c r="U29" s="56">
        <f t="shared" si="83"/>
        <v>16.6604127579737</v>
      </c>
      <c r="V29" s="55">
        <v>26</v>
      </c>
      <c r="W29" s="65">
        <f t="shared" si="83"/>
        <v>27.0731707317073</v>
      </c>
      <c r="X29" s="55">
        <v>23</v>
      </c>
      <c r="Y29" s="56">
        <f t="shared" ref="Y29:AC29" si="84">X29*$I$29/1000*5</f>
        <v>23.9493433395872</v>
      </c>
      <c r="Z29" s="55">
        <v>27</v>
      </c>
      <c r="AA29" s="65">
        <f t="shared" si="84"/>
        <v>28.1144465290807</v>
      </c>
      <c r="AB29" s="55">
        <v>17</v>
      </c>
      <c r="AC29" s="56">
        <f t="shared" si="84"/>
        <v>17.7016885553471</v>
      </c>
      <c r="AD29" s="55">
        <v>28</v>
      </c>
      <c r="AE29" s="65">
        <f t="shared" ref="AE29:AI29" si="85">AD29*$I$29/1000*5</f>
        <v>29.155722326454</v>
      </c>
      <c r="AF29" s="55">
        <v>30</v>
      </c>
      <c r="AG29" s="56">
        <f t="shared" si="85"/>
        <v>31.2382739212008</v>
      </c>
      <c r="AH29" s="55">
        <v>28</v>
      </c>
      <c r="AI29" s="65">
        <f t="shared" si="85"/>
        <v>29.155722326454</v>
      </c>
      <c r="AJ29" s="55">
        <v>29</v>
      </c>
      <c r="AK29" s="56">
        <f t="shared" ref="AK29:AO29" si="86">AJ29*$I$29/1000*5</f>
        <v>30.1969981238274</v>
      </c>
      <c r="AL29" s="55">
        <v>23</v>
      </c>
      <c r="AM29" s="65">
        <f t="shared" si="86"/>
        <v>23.9493433395872</v>
      </c>
      <c r="AN29" s="55">
        <v>20</v>
      </c>
      <c r="AO29" s="56">
        <f t="shared" si="86"/>
        <v>20.8255159474672</v>
      </c>
      <c r="AP29" s="55">
        <v>33</v>
      </c>
      <c r="AQ29" s="56">
        <f t="shared" ref="AQ29:AU29" si="87">AP29*$I$29/1000*5</f>
        <v>34.3621013133208</v>
      </c>
      <c r="AR29" s="55">
        <v>29</v>
      </c>
      <c r="AS29" s="56">
        <f t="shared" si="87"/>
        <v>30.1969981238274</v>
      </c>
      <c r="AT29" s="67">
        <v>37</v>
      </c>
      <c r="AU29" s="56">
        <f t="shared" si="87"/>
        <v>38.5272045028143</v>
      </c>
      <c r="AV29" s="55">
        <v>32</v>
      </c>
      <c r="AW29" s="56">
        <f t="shared" ref="AW29:BA29" si="88">AV29*$I$29/1000*5</f>
        <v>33.3208255159475</v>
      </c>
      <c r="AX29" s="55">
        <v>22</v>
      </c>
      <c r="AY29" s="56">
        <f t="shared" si="88"/>
        <v>22.9080675422139</v>
      </c>
      <c r="AZ29" s="55">
        <v>25</v>
      </c>
      <c r="BA29" s="65">
        <f t="shared" si="88"/>
        <v>26.031894934334</v>
      </c>
      <c r="BB29" s="55">
        <v>27</v>
      </c>
      <c r="BC29" s="65">
        <f>BB29*$I$29/1000*5</f>
        <v>28.1144465290807</v>
      </c>
      <c r="BE29" s="2">
        <f t="shared" si="14"/>
        <v>533</v>
      </c>
      <c r="BF29" s="2">
        <f t="shared" si="15"/>
        <v>555</v>
      </c>
    </row>
    <row r="30" customFormat="1" spans="1:55">
      <c r="A30" s="43" t="s">
        <v>68</v>
      </c>
      <c r="B30" s="43"/>
      <c r="C30" s="43"/>
      <c r="D30" s="43"/>
      <c r="E30" s="44"/>
      <c r="F30" s="43"/>
      <c r="G30" s="43" t="s">
        <v>69</v>
      </c>
      <c r="H30" s="44"/>
      <c r="I30" s="43"/>
      <c r="J30" s="43"/>
      <c r="K30" s="44"/>
      <c r="M30" s="7"/>
      <c r="O30" s="8"/>
      <c r="Q30" s="8"/>
      <c r="S30" s="8"/>
      <c r="U30" s="8"/>
      <c r="W30" s="8"/>
      <c r="Y30" s="8"/>
      <c r="AA30" s="8"/>
      <c r="AC30" s="8"/>
      <c r="AE30" s="8"/>
      <c r="AG30" s="8"/>
      <c r="AI30" s="8"/>
      <c r="AK30" s="8"/>
      <c r="AM30" s="8"/>
      <c r="AO30" s="8"/>
      <c r="AQ30" s="8"/>
      <c r="AS30" s="8"/>
      <c r="AU30" s="8"/>
      <c r="AW30" s="8"/>
      <c r="AY30" s="8"/>
      <c r="BA30" s="8"/>
      <c r="BC30" s="8"/>
    </row>
    <row r="32" customFormat="1" hidden="1" spans="1:55">
      <c r="A32" t="s">
        <v>70</v>
      </c>
      <c r="C32">
        <f>C6-C7-C8-C9</f>
        <v>0</v>
      </c>
      <c r="E32" s="4"/>
      <c r="F32">
        <f>F6-F7-F8-F9</f>
        <v>0</v>
      </c>
      <c r="H32" s="4"/>
      <c r="K32" s="4"/>
      <c r="L32">
        <f t="shared" ref="L32:BC32" si="89">L6-L7-L8-L9</f>
        <v>0</v>
      </c>
      <c r="M32" s="7">
        <f t="shared" si="89"/>
        <v>0</v>
      </c>
      <c r="N32">
        <f t="shared" si="89"/>
        <v>0</v>
      </c>
      <c r="O32" s="8">
        <f t="shared" si="89"/>
        <v>0</v>
      </c>
      <c r="P32">
        <f t="shared" si="89"/>
        <v>0</v>
      </c>
      <c r="Q32" s="8">
        <f t="shared" si="89"/>
        <v>0</v>
      </c>
      <c r="R32">
        <f t="shared" si="89"/>
        <v>0</v>
      </c>
      <c r="S32" s="8">
        <f t="shared" si="89"/>
        <v>0</v>
      </c>
      <c r="T32">
        <f t="shared" si="89"/>
        <v>0</v>
      </c>
      <c r="U32" s="8">
        <f t="shared" si="89"/>
        <v>0</v>
      </c>
      <c r="V32">
        <f t="shared" si="89"/>
        <v>0</v>
      </c>
      <c r="W32" s="8">
        <f t="shared" si="89"/>
        <v>0</v>
      </c>
      <c r="X32">
        <f t="shared" si="89"/>
        <v>0</v>
      </c>
      <c r="Y32" s="8">
        <f t="shared" si="89"/>
        <v>0</v>
      </c>
      <c r="Z32">
        <f t="shared" si="89"/>
        <v>0</v>
      </c>
      <c r="AA32" s="8">
        <f t="shared" si="89"/>
        <v>0</v>
      </c>
      <c r="AB32">
        <f t="shared" si="89"/>
        <v>0</v>
      </c>
      <c r="AC32" s="8">
        <f t="shared" si="89"/>
        <v>0</v>
      </c>
      <c r="AD32">
        <f t="shared" si="89"/>
        <v>0</v>
      </c>
      <c r="AE32" s="8">
        <f t="shared" si="89"/>
        <v>0</v>
      </c>
      <c r="AF32">
        <f t="shared" si="89"/>
        <v>0</v>
      </c>
      <c r="AG32" s="8">
        <f t="shared" si="89"/>
        <v>0</v>
      </c>
      <c r="AH32">
        <f t="shared" si="89"/>
        <v>0</v>
      </c>
      <c r="AI32" s="8">
        <f t="shared" si="89"/>
        <v>0</v>
      </c>
      <c r="AJ32">
        <f t="shared" si="89"/>
        <v>0</v>
      </c>
      <c r="AK32" s="8">
        <f t="shared" si="89"/>
        <v>0</v>
      </c>
      <c r="AL32">
        <f t="shared" si="89"/>
        <v>0</v>
      </c>
      <c r="AM32" s="8">
        <f t="shared" si="89"/>
        <v>0</v>
      </c>
      <c r="AN32">
        <f t="shared" si="89"/>
        <v>0</v>
      </c>
      <c r="AO32" s="8">
        <f t="shared" si="89"/>
        <v>0</v>
      </c>
      <c r="AP32">
        <f t="shared" si="89"/>
        <v>0</v>
      </c>
      <c r="AQ32" s="8">
        <f t="shared" si="89"/>
        <v>0</v>
      </c>
      <c r="AR32">
        <f t="shared" si="89"/>
        <v>0</v>
      </c>
      <c r="AS32" s="8">
        <f t="shared" si="89"/>
        <v>0</v>
      </c>
      <c r="AT32">
        <f t="shared" si="89"/>
        <v>0</v>
      </c>
      <c r="AU32" s="8">
        <f t="shared" si="89"/>
        <v>0</v>
      </c>
      <c r="AV32">
        <f t="shared" si="89"/>
        <v>0</v>
      </c>
      <c r="AW32" s="8">
        <f t="shared" si="89"/>
        <v>0</v>
      </c>
      <c r="AX32">
        <f t="shared" si="89"/>
        <v>0</v>
      </c>
      <c r="AY32" s="8">
        <f t="shared" si="89"/>
        <v>0</v>
      </c>
      <c r="AZ32">
        <f t="shared" si="89"/>
        <v>0</v>
      </c>
      <c r="BA32" s="8">
        <f t="shared" si="89"/>
        <v>0</v>
      </c>
      <c r="BB32">
        <f t="shared" si="89"/>
        <v>0</v>
      </c>
      <c r="BC32" s="8">
        <f t="shared" si="89"/>
        <v>0</v>
      </c>
    </row>
    <row r="33" customFormat="1" hidden="1" spans="3:55">
      <c r="C33">
        <f>C5-C6-C13</f>
        <v>0</v>
      </c>
      <c r="E33" s="4"/>
      <c r="F33">
        <f>F5-F6-F13</f>
        <v>0</v>
      </c>
      <c r="H33" s="4"/>
      <c r="K33" s="4"/>
      <c r="L33">
        <f t="shared" ref="L33:BC33" si="90">L5-L6-L13</f>
        <v>0</v>
      </c>
      <c r="M33" s="7">
        <f t="shared" si="90"/>
        <v>494.967605633803</v>
      </c>
      <c r="N33">
        <f t="shared" si="90"/>
        <v>0</v>
      </c>
      <c r="O33" s="8">
        <f t="shared" si="90"/>
        <v>492.670810810811</v>
      </c>
      <c r="P33">
        <f t="shared" si="90"/>
        <v>0</v>
      </c>
      <c r="Q33" s="8">
        <f t="shared" si="90"/>
        <v>491.061214165262</v>
      </c>
      <c r="R33">
        <f t="shared" si="90"/>
        <v>0</v>
      </c>
      <c r="S33" s="8">
        <f t="shared" si="90"/>
        <v>489.923921568628</v>
      </c>
      <c r="T33">
        <f t="shared" si="90"/>
        <v>0</v>
      </c>
      <c r="U33" s="8">
        <f t="shared" si="90"/>
        <v>494.462105263158</v>
      </c>
      <c r="V33">
        <f t="shared" si="90"/>
        <v>0</v>
      </c>
      <c r="W33" s="8">
        <f t="shared" si="90"/>
        <v>492.957605633803</v>
      </c>
      <c r="X33">
        <f t="shared" si="90"/>
        <v>0</v>
      </c>
      <c r="Y33" s="8">
        <f t="shared" si="90"/>
        <v>501.550810810811</v>
      </c>
      <c r="Z33">
        <f t="shared" si="90"/>
        <v>0</v>
      </c>
      <c r="AA33" s="8">
        <f t="shared" si="90"/>
        <v>496.450583554376</v>
      </c>
      <c r="AB33">
        <f t="shared" si="90"/>
        <v>0</v>
      </c>
      <c r="AC33" s="8">
        <f t="shared" si="90"/>
        <v>489.301884057971</v>
      </c>
      <c r="AD33">
        <f t="shared" si="90"/>
        <v>0</v>
      </c>
      <c r="AE33" s="8">
        <f t="shared" si="90"/>
        <v>490.923695014663</v>
      </c>
      <c r="AF33">
        <f t="shared" si="90"/>
        <v>0</v>
      </c>
      <c r="AG33" s="8">
        <f t="shared" si="90"/>
        <v>496.196479750779</v>
      </c>
      <c r="AH33">
        <f t="shared" si="90"/>
        <v>0</v>
      </c>
      <c r="AI33" s="8">
        <f t="shared" si="90"/>
        <v>500.174482758621</v>
      </c>
      <c r="AJ33">
        <f t="shared" si="90"/>
        <v>0</v>
      </c>
      <c r="AK33" s="8">
        <f t="shared" si="90"/>
        <v>438.036666666667</v>
      </c>
      <c r="AL33">
        <f t="shared" si="90"/>
        <v>0</v>
      </c>
      <c r="AM33" s="8">
        <f t="shared" si="90"/>
        <v>476.120408163265</v>
      </c>
      <c r="AN33">
        <f t="shared" si="90"/>
        <v>0</v>
      </c>
      <c r="AO33" s="8">
        <f t="shared" si="90"/>
        <v>465.109611650485</v>
      </c>
      <c r="AP33">
        <f t="shared" si="90"/>
        <v>0</v>
      </c>
      <c r="AQ33" s="8">
        <f t="shared" si="90"/>
        <v>467.109230769231</v>
      </c>
      <c r="AR33">
        <f t="shared" si="90"/>
        <v>0</v>
      </c>
      <c r="AS33" s="8">
        <f t="shared" si="90"/>
        <v>479.40062283737</v>
      </c>
      <c r="AT33">
        <f t="shared" si="90"/>
        <v>0</v>
      </c>
      <c r="AU33" s="8">
        <f t="shared" si="90"/>
        <v>485.116037735849</v>
      </c>
      <c r="AV33">
        <f t="shared" si="90"/>
        <v>0</v>
      </c>
      <c r="AW33" s="8">
        <f t="shared" si="90"/>
        <v>459.785915492958</v>
      </c>
      <c r="AX33">
        <f t="shared" si="90"/>
        <v>0</v>
      </c>
      <c r="AY33" s="8">
        <f t="shared" si="90"/>
        <v>474.567192982456</v>
      </c>
      <c r="AZ33">
        <f t="shared" si="90"/>
        <v>0</v>
      </c>
      <c r="BA33" s="8">
        <f t="shared" si="90"/>
        <v>500.330322580645</v>
      </c>
      <c r="BB33">
        <f t="shared" si="90"/>
        <v>0</v>
      </c>
      <c r="BC33" s="8">
        <f t="shared" si="90"/>
        <v>495.398461538461</v>
      </c>
    </row>
    <row r="34" customFormat="1" hidden="1" spans="3:55">
      <c r="C34" s="45">
        <f>C22-C23-C24</f>
        <v>0</v>
      </c>
      <c r="D34" s="45"/>
      <c r="E34" s="4"/>
      <c r="F34">
        <f>F22-F23-F24</f>
        <v>-0.0100000000000193</v>
      </c>
      <c r="H34" s="4"/>
      <c r="K34" s="4"/>
      <c r="L34">
        <f t="shared" ref="L34:BC34" si="91">L22-L23-L24</f>
        <v>1.15463194561016e-14</v>
      </c>
      <c r="M34" s="7">
        <f t="shared" si="91"/>
        <v>0.00450840648970985</v>
      </c>
      <c r="N34">
        <f t="shared" si="91"/>
        <v>0</v>
      </c>
      <c r="O34" s="8">
        <f t="shared" si="91"/>
        <v>0.00265396797047279</v>
      </c>
      <c r="P34">
        <f t="shared" si="91"/>
        <v>0</v>
      </c>
      <c r="Q34" s="8">
        <f t="shared" si="91"/>
        <v>-0.00523798087176375</v>
      </c>
      <c r="R34">
        <f t="shared" si="91"/>
        <v>0</v>
      </c>
      <c r="S34" s="8">
        <f t="shared" si="91"/>
        <v>-0.000361230971591908</v>
      </c>
      <c r="T34">
        <f t="shared" si="91"/>
        <v>1.15463194561016e-14</v>
      </c>
      <c r="U34" s="8">
        <f t="shared" si="91"/>
        <v>0.0149838670963011</v>
      </c>
      <c r="V34">
        <f t="shared" si="91"/>
        <v>0</v>
      </c>
      <c r="W34" s="8">
        <f t="shared" si="91"/>
        <v>0.0196482461042262</v>
      </c>
      <c r="X34">
        <f t="shared" si="91"/>
        <v>-1.15463194561016e-14</v>
      </c>
      <c r="Y34" s="8">
        <f t="shared" si="91"/>
        <v>-0.00184054773278924</v>
      </c>
      <c r="Z34">
        <f t="shared" si="91"/>
        <v>0</v>
      </c>
      <c r="AA34" s="8">
        <f t="shared" si="91"/>
        <v>0.00567627935140913</v>
      </c>
      <c r="AB34">
        <f t="shared" si="91"/>
        <v>-1.15463194561016e-14</v>
      </c>
      <c r="AC34" s="8">
        <f t="shared" si="91"/>
        <v>-0.00256250853903134</v>
      </c>
      <c r="AD34">
        <f t="shared" si="91"/>
        <v>1.15463194561016e-14</v>
      </c>
      <c r="AE34" s="8">
        <f t="shared" si="91"/>
        <v>0.00811821052093276</v>
      </c>
      <c r="AF34">
        <f t="shared" si="91"/>
        <v>0</v>
      </c>
      <c r="AG34" s="8">
        <f t="shared" si="91"/>
        <v>0.0112749900578285</v>
      </c>
      <c r="AH34">
        <f t="shared" si="91"/>
        <v>1.15463194561016e-14</v>
      </c>
      <c r="AI34" s="8">
        <f t="shared" si="91"/>
        <v>-0.00747465358791266</v>
      </c>
      <c r="AJ34">
        <f t="shared" si="91"/>
        <v>1.15463194561016e-14</v>
      </c>
      <c r="AK34" s="8">
        <f t="shared" si="91"/>
        <v>0.00137990966265011</v>
      </c>
      <c r="AL34">
        <f t="shared" si="91"/>
        <v>-1.15463194561016e-14</v>
      </c>
      <c r="AM34" s="8">
        <f t="shared" si="91"/>
        <v>-0.00575468322463296</v>
      </c>
      <c r="AN34">
        <f t="shared" si="91"/>
        <v>0</v>
      </c>
      <c r="AO34" s="8">
        <f t="shared" si="91"/>
        <v>0.00702112795664733</v>
      </c>
      <c r="AP34">
        <f t="shared" si="91"/>
        <v>1.15463194561016e-14</v>
      </c>
      <c r="AQ34" s="8">
        <f t="shared" si="91"/>
        <v>-0.00482746396501432</v>
      </c>
      <c r="AR34">
        <f t="shared" si="91"/>
        <v>-1.15463194561016e-14</v>
      </c>
      <c r="AS34" s="8">
        <f t="shared" si="91"/>
        <v>-0.00503272241839087</v>
      </c>
      <c r="AT34">
        <f t="shared" si="91"/>
        <v>0</v>
      </c>
      <c r="AU34" s="8">
        <f t="shared" si="91"/>
        <v>-0.012245218041963</v>
      </c>
      <c r="AV34">
        <f t="shared" si="91"/>
        <v>1.15463194561016e-14</v>
      </c>
      <c r="AW34" s="8">
        <f t="shared" si="91"/>
        <v>-0.0113887890797529</v>
      </c>
      <c r="AX34">
        <f t="shared" si="91"/>
        <v>-1.15463194561016e-14</v>
      </c>
      <c r="AY34" s="8">
        <f t="shared" si="91"/>
        <v>-0.0170157824960063</v>
      </c>
      <c r="AZ34">
        <f t="shared" si="91"/>
        <v>-5.77315972805081e-15</v>
      </c>
      <c r="BA34" s="8">
        <f t="shared" si="91"/>
        <v>-0.0143331977244073</v>
      </c>
      <c r="BB34">
        <f t="shared" si="91"/>
        <v>0</v>
      </c>
      <c r="BC34" s="8">
        <f t="shared" si="91"/>
        <v>0.00280977344304562</v>
      </c>
    </row>
    <row r="35" customFormat="1" hidden="1" spans="3:55">
      <c r="C35">
        <f>C27-C28-C29</f>
        <v>0</v>
      </c>
      <c r="E35" s="4"/>
      <c r="F35" t="e">
        <f>F27-F28-F29</f>
        <v>#VALUE!</v>
      </c>
      <c r="H35" s="4"/>
      <c r="K35" s="4"/>
      <c r="L35">
        <f t="shared" ref="L35:BC35" si="92">L27-L28-L29</f>
        <v>0</v>
      </c>
      <c r="M35" s="7">
        <f t="shared" si="92"/>
        <v>0</v>
      </c>
      <c r="N35">
        <f t="shared" si="92"/>
        <v>0</v>
      </c>
      <c r="O35" s="8">
        <f t="shared" si="92"/>
        <v>0</v>
      </c>
      <c r="P35">
        <f t="shared" si="92"/>
        <v>0</v>
      </c>
      <c r="Q35" s="8">
        <f t="shared" si="92"/>
        <v>0</v>
      </c>
      <c r="R35">
        <f t="shared" si="92"/>
        <v>0</v>
      </c>
      <c r="S35" s="8">
        <f t="shared" si="92"/>
        <v>0</v>
      </c>
      <c r="T35">
        <f t="shared" si="92"/>
        <v>0</v>
      </c>
      <c r="U35" s="8">
        <f t="shared" si="92"/>
        <v>0</v>
      </c>
      <c r="V35">
        <f t="shared" si="92"/>
        <v>0</v>
      </c>
      <c r="W35" s="8">
        <f t="shared" si="92"/>
        <v>0</v>
      </c>
      <c r="X35">
        <f t="shared" si="92"/>
        <v>0</v>
      </c>
      <c r="Y35" s="8">
        <f t="shared" si="92"/>
        <v>0</v>
      </c>
      <c r="Z35">
        <f t="shared" si="92"/>
        <v>0</v>
      </c>
      <c r="AA35" s="8">
        <f t="shared" si="92"/>
        <v>0</v>
      </c>
      <c r="AB35">
        <f t="shared" si="92"/>
        <v>0</v>
      </c>
      <c r="AC35" s="8">
        <f t="shared" si="92"/>
        <v>0</v>
      </c>
      <c r="AD35">
        <f t="shared" si="92"/>
        <v>0</v>
      </c>
      <c r="AE35" s="8">
        <f t="shared" si="92"/>
        <v>0</v>
      </c>
      <c r="AF35">
        <f t="shared" si="92"/>
        <v>0</v>
      </c>
      <c r="AG35" s="8">
        <f t="shared" si="92"/>
        <v>0</v>
      </c>
      <c r="AH35">
        <f t="shared" si="92"/>
        <v>0</v>
      </c>
      <c r="AI35" s="8">
        <f t="shared" si="92"/>
        <v>0</v>
      </c>
      <c r="AJ35">
        <f t="shared" si="92"/>
        <v>0</v>
      </c>
      <c r="AK35" s="8">
        <f t="shared" si="92"/>
        <v>0</v>
      </c>
      <c r="AL35">
        <f t="shared" si="92"/>
        <v>0</v>
      </c>
      <c r="AM35" s="8">
        <f t="shared" si="92"/>
        <v>0</v>
      </c>
      <c r="AN35">
        <f t="shared" si="92"/>
        <v>0</v>
      </c>
      <c r="AO35" s="8">
        <f t="shared" si="92"/>
        <v>0</v>
      </c>
      <c r="AP35">
        <f t="shared" si="92"/>
        <v>0</v>
      </c>
      <c r="AQ35" s="8">
        <f t="shared" si="92"/>
        <v>0</v>
      </c>
      <c r="AR35">
        <f t="shared" si="92"/>
        <v>0</v>
      </c>
      <c r="AS35" s="8">
        <f t="shared" si="92"/>
        <v>0</v>
      </c>
      <c r="AT35">
        <f t="shared" si="92"/>
        <v>0</v>
      </c>
      <c r="AU35" s="8">
        <f t="shared" si="92"/>
        <v>0</v>
      </c>
      <c r="AV35">
        <f t="shared" si="92"/>
        <v>0</v>
      </c>
      <c r="AW35" s="8">
        <f t="shared" si="92"/>
        <v>0</v>
      </c>
      <c r="AX35">
        <f t="shared" si="92"/>
        <v>0</v>
      </c>
      <c r="AY35" s="8">
        <f t="shared" si="92"/>
        <v>0</v>
      </c>
      <c r="AZ35">
        <f t="shared" si="92"/>
        <v>0</v>
      </c>
      <c r="BA35" s="8">
        <f t="shared" si="92"/>
        <v>0</v>
      </c>
      <c r="BB35">
        <f t="shared" si="92"/>
        <v>0</v>
      </c>
      <c r="BC35" s="8">
        <f t="shared" si="92"/>
        <v>0</v>
      </c>
    </row>
  </sheetData>
  <mergeCells count="28">
    <mergeCell ref="A1:F1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C3:D3"/>
    <mergeCell ref="I3:J3"/>
    <mergeCell ref="A30:F30"/>
    <mergeCell ref="H3:H4"/>
    <mergeCell ref="K3:K4"/>
  </mergeCells>
  <conditionalFormatting sqref="C32:BC32">
    <cfRule type="cellIs" dxfId="1" priority="2" operator="notEqual">
      <formula>0</formula>
    </cfRule>
  </conditionalFormatting>
  <conditionalFormatting sqref="C32:BC35">
    <cfRule type="cellIs" dxfId="0" priority="1" operator="notEqual">
      <formula>0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产量实产</vt:lpstr>
      <vt:lpstr>面积表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白妮娃</cp:lastModifiedBy>
  <dcterms:created xsi:type="dcterms:W3CDTF">2018-05-28T03:28:00Z</dcterms:created>
  <dcterms:modified xsi:type="dcterms:W3CDTF">2024-10-08T08:47:28Z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/>
  </property>
</Properties>
</file>