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上报市" sheetId="1" state="hidden" r:id="rId1"/>
    <sheet name="上报市 (2)" sheetId="4" r:id="rId2"/>
    <sheet name="Sheet1" sheetId="5" r:id="rId3"/>
    <sheet name="Sheet2" sheetId="2" state="hidden" r:id="rId4"/>
  </sheets>
  <calcPr calcId="144525"/>
</workbook>
</file>

<file path=xl/sharedStrings.xml><?xml version="1.0" encoding="utf-8"?>
<sst xmlns="http://schemas.openxmlformats.org/spreadsheetml/2006/main" count="349" uniqueCount="74">
  <si>
    <t>2022年秋粮预计产量</t>
  </si>
  <si>
    <t>填报单位（盖章）</t>
  </si>
  <si>
    <t xml:space="preserve">表　　号： 鄂Ａ４０２表
制定机关： 国家统计局湖北调查总队
批准文号： 国统制〔2021〕204号
有效期至： ２０２3年１月
计量单位： 亩、吨
</t>
  </si>
  <si>
    <t>御屏山村</t>
  </si>
  <si>
    <t>泉口村</t>
  </si>
  <si>
    <t>幸福堰村</t>
  </si>
  <si>
    <t>独山村</t>
  </si>
  <si>
    <t>十八里畈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</si>
  <si>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</si>
  <si>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</si>
  <si>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</si>
  <si>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</si>
  <si>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</si>
  <si>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</si>
  <si>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</si>
  <si>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</si>
  <si>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</si>
  <si>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</si>
  <si>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</si>
  <si>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</si>
  <si>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</si>
  <si>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</si>
  <si>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</si>
  <si>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</si>
  <si>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</si>
  <si>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求和</t>
  </si>
  <si>
    <t>差值</t>
  </si>
  <si>
    <t>指  标  名  称</t>
  </si>
  <si>
    <t>计量单位</t>
  </si>
  <si>
    <t>代码</t>
  </si>
  <si>
    <t>本年乡镇面积</t>
  </si>
  <si>
    <t>上年乡镇面积</t>
  </si>
  <si>
    <t>本年产量</t>
  </si>
  <si>
    <t>上年产量</t>
  </si>
  <si>
    <t>同比±%</t>
  </si>
  <si>
    <t>一、秋收粮食合计</t>
  </si>
  <si>
    <t>吨</t>
  </si>
  <si>
    <t xml:space="preserve">   （一）秋收谷物</t>
  </si>
  <si>
    <t xml:space="preserve">       1.稻谷</t>
  </si>
  <si>
    <t xml:space="preserve">          中稻（含一季晚稻）</t>
  </si>
  <si>
    <t xml:space="preserve">              其中：再生稻</t>
  </si>
  <si>
    <t xml:space="preserve">          双季晚稻</t>
  </si>
  <si>
    <t xml:space="preserve">       2.玉米</t>
  </si>
  <si>
    <t xml:space="preserve">       3.秋收其它谷物</t>
  </si>
  <si>
    <t xml:space="preserve">   （二）秋收豆类</t>
  </si>
  <si>
    <t xml:space="preserve">         其中：大豆</t>
  </si>
  <si>
    <t xml:space="preserve">               绿豆</t>
  </si>
  <si>
    <t xml:space="preserve">               红小豆</t>
  </si>
  <si>
    <t xml:space="preserve">   （三）秋收薯类</t>
  </si>
  <si>
    <t xml:space="preserve">       1.马铃薯</t>
  </si>
  <si>
    <t xml:space="preserve">       2.甘  薯</t>
  </si>
  <si>
    <t>单位负责人：               填报人：          填报时间：</t>
  </si>
  <si>
    <t>平衡关系</t>
  </si>
  <si>
    <t>等于0</t>
  </si>
  <si>
    <t>大于等于0</t>
  </si>
  <si>
    <t>填报单位（盖章）：官塘驿镇</t>
  </si>
  <si>
    <t>单位负责人：  宋建军             填报人：李凡波          填报时间：2022.8.16</t>
  </si>
  <si>
    <t>官塘驿镇2022年秋粮预计产量统计表</t>
  </si>
  <si>
    <t>2022年秋收（夏播）粮食作物播种面积</t>
  </si>
  <si>
    <t>合计</t>
  </si>
  <si>
    <t>填报单位（盖章）：官塘驿镇人民政府</t>
  </si>
  <si>
    <t>面积</t>
  </si>
  <si>
    <t>产量</t>
  </si>
  <si>
    <t>预计产量</t>
  </si>
  <si>
    <t>本年</t>
  </si>
  <si>
    <t>上年</t>
  </si>
  <si>
    <t>同比±额</t>
  </si>
  <si>
    <t>秋收粮食合计</t>
  </si>
  <si>
    <t>亩</t>
  </si>
  <si>
    <t xml:space="preserve">  其中：再生稻</t>
  </si>
  <si>
    <t>本年单产</t>
  </si>
  <si>
    <t>上年单产</t>
  </si>
  <si>
    <t xml:space="preserve">            玉米</t>
  </si>
  <si>
    <t xml:space="preserve">       甘  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</si>
</sst>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sz val="22"/>
      <name val="宋体"/>
      <charset val="134"/>
    </font>
    <font>
      <sz val="9"/>
      <name val="等线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2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0" fillId="8" borderId="38" applyNumberFormat="0" applyFont="0" applyAlignment="0" applyProtection="0">
      <alignment vertical="center"/>
    </xf>
    <xf numFmtId="0" fontId="2" fillId="0" borderId="0"/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41" applyNumberFormat="0" applyAlignment="0" applyProtection="0">
      <alignment vertical="center"/>
    </xf>
    <xf numFmtId="0" fontId="21" fillId="12" borderId="37" applyNumberFormat="0" applyAlignment="0" applyProtection="0">
      <alignment vertical="center"/>
    </xf>
    <xf numFmtId="0" fontId="22" fillId="13" borderId="4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" fillId="0" borderId="0"/>
    <xf numFmtId="0" fontId="24" fillId="0" borderId="4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2" xfId="63" applyFont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3" fillId="0" borderId="9" xfId="62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/>
    </xf>
    <xf numFmtId="10" fontId="2" fillId="0" borderId="8" xfId="0" applyNumberFormat="1" applyFont="1" applyFill="1" applyBorder="1" applyAlignment="1"/>
    <xf numFmtId="0" fontId="2" fillId="0" borderId="11" xfId="63" applyBorder="1" applyAlignment="1">
      <alignment horizontal="center"/>
    </xf>
    <xf numFmtId="0" fontId="3" fillId="0" borderId="8" xfId="62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3" fillId="2" borderId="8" xfId="62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/>
    </xf>
    <xf numFmtId="10" fontId="2" fillId="2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3" fillId="0" borderId="8" xfId="57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3" fillId="0" borderId="13" xfId="62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0" fontId="2" fillId="0" borderId="13" xfId="0" applyNumberFormat="1" applyFont="1" applyFill="1" applyBorder="1" applyAlignment="1"/>
    <xf numFmtId="0" fontId="2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176" fontId="3" fillId="0" borderId="2" xfId="63" applyNumberFormat="1" applyFont="1" applyBorder="1" applyAlignment="1">
      <alignment horizontal="center"/>
    </xf>
    <xf numFmtId="176" fontId="3" fillId="0" borderId="6" xfId="0" applyNumberFormat="1" applyFont="1" applyFill="1" applyBorder="1" applyAlignment="1">
      <alignment horizontal="center" vertical="center"/>
    </xf>
    <xf numFmtId="176" fontId="2" fillId="0" borderId="11" xfId="63" applyNumberFormat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176" fontId="2" fillId="2" borderId="7" xfId="0" applyNumberFormat="1" applyFont="1" applyFill="1" applyBorder="1" applyAlignment="1">
      <alignment horizontal="center"/>
    </xf>
    <xf numFmtId="176" fontId="2" fillId="2" borderId="8" xfId="0" applyNumberFormat="1" applyFont="1" applyFill="1" applyBorder="1" applyAlignment="1">
      <alignment horizontal="center"/>
    </xf>
    <xf numFmtId="176" fontId="2" fillId="0" borderId="8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>
      <alignment horizontal="center"/>
    </xf>
    <xf numFmtId="176" fontId="2" fillId="0" borderId="13" xfId="0" applyNumberFormat="1" applyFont="1" applyFill="1" applyBorder="1" applyAlignment="1">
      <alignment horizontal="center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2" fillId="0" borderId="18" xfId="63" applyBorder="1" applyAlignment="1">
      <alignment horizontal="center"/>
    </xf>
    <xf numFmtId="176" fontId="2" fillId="0" borderId="19" xfId="63" applyNumberFormat="1" applyBorder="1" applyAlignment="1">
      <alignment horizontal="center"/>
    </xf>
    <xf numFmtId="0" fontId="2" fillId="0" borderId="20" xfId="63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76" fontId="2" fillId="0" borderId="22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76" fontId="2" fillId="2" borderId="25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76" fontId="2" fillId="0" borderId="25" xfId="0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176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176" fontId="2" fillId="0" borderId="29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76" fontId="2" fillId="0" borderId="14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/>
    </xf>
    <xf numFmtId="176" fontId="2" fillId="0" borderId="1" xfId="63" applyNumberFormat="1" applyBorder="1" applyAlignment="1">
      <alignment horizontal="center"/>
    </xf>
    <xf numFmtId="0" fontId="2" fillId="0" borderId="1" xfId="63" applyBorder="1" applyAlignment="1">
      <alignment horizontal="center"/>
    </xf>
    <xf numFmtId="176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76" fontId="2" fillId="2" borderId="10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0" borderId="1" xfId="56" applyFont="1" applyFill="1" applyBorder="1" applyAlignment="1" applyProtection="1">
      <alignment horizontal="center" vertical="center"/>
    </xf>
    <xf numFmtId="176" fontId="3" fillId="0" borderId="1" xfId="56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8" fontId="2" fillId="0" borderId="33" xfId="0" applyNumberFormat="1" applyFont="1" applyFill="1" applyBorder="1" applyAlignment="1">
      <alignment horizontal="center"/>
    </xf>
    <xf numFmtId="178" fontId="2" fillId="0" borderId="8" xfId="0" applyNumberFormat="1" applyFont="1" applyFill="1" applyBorder="1" applyAlignment="1">
      <alignment horizontal="center"/>
    </xf>
    <xf numFmtId="178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8" fontId="2" fillId="0" borderId="34" xfId="0" applyNumberFormat="1" applyFont="1" applyFill="1" applyBorder="1" applyAlignment="1">
      <alignment horizontal="center"/>
    </xf>
    <xf numFmtId="178" fontId="2" fillId="0" borderId="10" xfId="0" applyNumberFormat="1" applyFont="1" applyFill="1" applyBorder="1" applyAlignment="1">
      <alignment horizontal="center"/>
    </xf>
    <xf numFmtId="178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/>
    </xf>
    <xf numFmtId="178" fontId="6" fillId="0" borderId="36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/>
    </xf>
    <xf numFmtId="0" fontId="2" fillId="0" borderId="7" xfId="6" applyFont="1" applyFill="1" applyBorder="1" applyAlignment="1">
      <alignment horizontal="center" vertical="center"/>
    </xf>
    <xf numFmtId="0" fontId="2" fillId="0" borderId="8" xfId="6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178" fontId="3" fillId="0" borderId="0" xfId="0" applyNumberFormat="1" applyFont="1" applyFill="1" applyBorder="1" applyAlignment="1"/>
    <xf numFmtId="178" fontId="3" fillId="0" borderId="10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</cellXfs>
  <cellStyles count="64">
    <cellStyle name="常规" xfId="0" builtinId="0"/>
    <cellStyle name="常规 3 27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4 15" xfId="6"/>
    <cellStyle name="常规 3 29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27 14" xfId="16"/>
    <cellStyle name="注释" xfId="17" builtinId="10"/>
    <cellStyle name="常规 26 16" xfId="18"/>
    <cellStyle name="60% - 强调文字颜色 2" xfId="19" builtinId="36"/>
    <cellStyle name="标题 4" xfId="20" builtinId="19"/>
    <cellStyle name="警告文本" xfId="21" builtinId="11"/>
    <cellStyle name="常规 30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3 16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常规 3 26" xfId="57"/>
    <cellStyle name="常规 3 28" xfId="58"/>
    <cellStyle name="常规 28 18" xfId="59"/>
    <cellStyle name="常规 29 7" xfId="60"/>
    <cellStyle name="常规 3 30" xfId="61"/>
    <cellStyle name="常规 3" xfId="62"/>
    <cellStyle name="常规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5"/>
  <sheetViews>
    <sheetView workbookViewId="0">
      <pane xSplit="8" ySplit="3" topLeftCell="I4" activePane="bottomRight" state="frozen"/>
      <selection/>
      <selection pane="topRight"/>
      <selection pane="bottomLeft"/>
      <selection pane="bottomRight" activeCell="J27" sqref="J27"/>
    </sheetView>
  </sheetViews>
  <sheetFormatPr defaultColWidth="8" defaultRowHeight="13.5"/>
  <cols>
    <col min="1" max="1" width="27.5583333333333" style="3" customWidth="1"/>
    <col min="2" max="2" width="8.74166666666667" style="102" customWidth="1"/>
    <col min="3" max="3" width="4.89166666666667" style="39" customWidth="1"/>
    <col min="4" max="4" width="7.775" style="39" customWidth="1"/>
    <col min="5" max="5" width="7.33333333333333" style="39" customWidth="1"/>
    <col min="6" max="7" width="9.925" style="39" customWidth="1"/>
    <col min="8" max="8" width="9.48333333333333" style="39" customWidth="1"/>
    <col min="9" max="9" width="7.33333333333333" style="80" customWidth="1"/>
    <col min="10" max="10" width="9.63333333333333" style="81"/>
    <col min="11" max="12" width="8" style="81"/>
    <col min="13" max="13" width="8.38333333333333" style="81"/>
    <col min="14" max="14" width="8" style="81"/>
    <col min="15" max="15" width="8.38333333333333" style="81"/>
    <col min="16" max="16" width="8" style="81"/>
    <col min="17" max="17" width="8.38333333333333" style="81"/>
    <col min="18" max="18" width="8" style="81"/>
    <col min="19" max="19" width="8.38333333333333" style="81"/>
    <col min="20" max="20" width="8" style="81"/>
    <col min="21" max="21" width="8.38333333333333" style="81"/>
    <col min="22" max="22" width="8" style="81"/>
    <col min="23" max="23" width="8.38333333333333" style="81"/>
    <col min="24" max="24" width="8" style="81"/>
    <col min="25" max="25" width="8.38333333333333" style="81"/>
    <col min="26" max="26" width="8" style="81"/>
    <col min="27" max="27" width="8.38333333333333" style="81"/>
    <col min="28" max="28" width="8" style="81"/>
    <col min="29" max="29" width="8.38333333333333" style="81"/>
    <col min="30" max="30" width="8" style="81"/>
    <col min="31" max="31" width="8.38333333333333" style="81"/>
    <col min="32" max="32" width="8" style="81"/>
    <col min="33" max="33" width="9.38333333333333" style="81"/>
    <col min="34" max="34" width="8" style="81"/>
    <col min="35" max="35" width="8.38333333333333" style="81"/>
    <col min="36" max="36" width="8" style="81"/>
    <col min="37" max="37" width="8.38333333333333" style="81"/>
    <col min="38" max="38" width="8" style="81"/>
    <col min="39" max="39" width="8.38333333333333" style="81"/>
    <col min="40" max="40" width="8" style="81"/>
    <col min="41" max="41" width="8.38333333333333" style="81"/>
    <col min="42" max="42" width="8" style="81"/>
    <col min="43" max="43" width="8.38333333333333" style="81"/>
    <col min="44" max="44" width="8" style="81"/>
    <col min="45" max="45" width="8.38333333333333" style="81"/>
    <col min="46" max="46" width="8" style="81"/>
    <col min="47" max="47" width="8.38333333333333" style="81"/>
    <col min="48" max="48" width="8" style="81"/>
    <col min="49" max="49" width="8.38333333333333" style="81"/>
    <col min="50" max="50" width="8" style="81"/>
    <col min="51" max="51" width="8.38333333333333" style="81"/>
    <col min="52" max="52" width="8" style="81"/>
    <col min="53" max="53" width="8" style="3"/>
    <col min="54" max="55" width="8.13333333333333" style="103"/>
    <col min="56" max="16379" width="8" style="3"/>
  </cols>
  <sheetData>
    <row r="1" ht="23.25" customHeight="1" spans="1:8">
      <c r="A1" s="104" t="s">
        <v>0</v>
      </c>
      <c r="B1" s="104"/>
      <c r="C1" s="104"/>
      <c r="D1" s="104"/>
      <c r="E1" s="104"/>
      <c r="F1" s="104"/>
      <c r="G1" s="104"/>
      <c r="H1" s="104"/>
    </row>
    <row r="2" s="7" customFormat="1" ht="45" customHeight="1" spans="1:55">
      <c r="A2" s="105" t="s">
        <v>1</v>
      </c>
      <c r="B2" s="106" t="s">
        <v>2</v>
      </c>
      <c r="C2" s="106"/>
      <c r="D2" s="106"/>
      <c r="E2" s="106"/>
      <c r="F2" s="106"/>
      <c r="G2" s="106"/>
      <c r="H2" s="106"/>
      <c r="I2" s="82" t="s">
        <v>3</v>
      </c>
      <c r="J2" s="83"/>
      <c r="K2" s="83" t="s">
        <v>4</v>
      </c>
      <c r="L2" s="83"/>
      <c r="M2" s="83" t="s">
        <v>5</v>
      </c>
      <c r="N2" s="83"/>
      <c r="O2" s="83" t="s">
        <v>6</v>
      </c>
      <c r="P2" s="83"/>
      <c r="Q2" s="83" t="s">
        <v>7</v>
      </c>
      <c r="R2" s="83"/>
      <c r="S2" s="83" t="s">
        <v>8</v>
      </c>
      <c r="T2" s="83"/>
      <c r="U2" s="83" t="s">
        <v>9</v>
      </c>
      <c r="V2" s="83"/>
      <c r="W2" s="83" t="s">
        <v>10</v>
      </c>
      <c r="X2" s="83"/>
      <c r="Y2" s="83" t="s">
        <v>11</v>
      </c>
      <c r="Z2" s="83"/>
      <c r="AA2" s="83" t="s">
        <v>12</v>
      </c>
      <c r="AB2" s="83"/>
      <c r="AC2" s="83" t="s">
        <v>13</v>
      </c>
      <c r="AD2" s="83"/>
      <c r="AE2" s="83" t="s">
        <v>14</v>
      </c>
      <c r="AF2" s="83"/>
      <c r="AG2" s="83" t="s">
        <v>15</v>
      </c>
      <c r="AH2" s="83"/>
      <c r="AI2" s="83" t="s">
        <v>16</v>
      </c>
      <c r="AJ2" s="83"/>
      <c r="AK2" s="83" t="s">
        <v>17</v>
      </c>
      <c r="AL2" s="83"/>
      <c r="AM2" s="83" t="s">
        <v>18</v>
      </c>
      <c r="AN2" s="83"/>
      <c r="AO2" s="83" t="s">
        <v>19</v>
      </c>
      <c r="AP2" s="83"/>
      <c r="AQ2" s="83" t="s">
        <v>20</v>
      </c>
      <c r="AR2" s="83"/>
      <c r="AS2" s="83" t="s">
        <v>21</v>
      </c>
      <c r="AT2" s="83"/>
      <c r="AU2" s="83" t="s">
        <v>22</v>
      </c>
      <c r="AV2" s="83"/>
      <c r="AW2" s="83" t="s">
        <v>23</v>
      </c>
      <c r="AX2" s="83"/>
      <c r="AY2" s="83" t="s">
        <v>24</v>
      </c>
      <c r="AZ2" s="83"/>
      <c r="BA2" s="7" t="s">
        <v>25</v>
      </c>
      <c r="BB2" s="119"/>
      <c r="BC2" s="119" t="s">
        <v>26</v>
      </c>
    </row>
    <row r="3" s="7" customFormat="1" ht="26" customHeight="1" spans="1:55">
      <c r="A3" s="107" t="s">
        <v>27</v>
      </c>
      <c r="B3" s="107" t="s">
        <v>28</v>
      </c>
      <c r="C3" s="107" t="s">
        <v>29</v>
      </c>
      <c r="D3" s="84" t="s">
        <v>30</v>
      </c>
      <c r="E3" s="84" t="s">
        <v>31</v>
      </c>
      <c r="F3" s="84" t="s">
        <v>32</v>
      </c>
      <c r="G3" s="84" t="s">
        <v>33</v>
      </c>
      <c r="H3" s="108" t="s">
        <v>34</v>
      </c>
      <c r="I3" s="84" t="s">
        <v>32</v>
      </c>
      <c r="J3" s="85" t="s">
        <v>33</v>
      </c>
      <c r="K3" s="85" t="s">
        <v>32</v>
      </c>
      <c r="L3" s="85" t="s">
        <v>33</v>
      </c>
      <c r="M3" s="85" t="s">
        <v>32</v>
      </c>
      <c r="N3" s="85" t="s">
        <v>33</v>
      </c>
      <c r="O3" s="85" t="s">
        <v>32</v>
      </c>
      <c r="P3" s="85" t="s">
        <v>33</v>
      </c>
      <c r="Q3" s="85" t="s">
        <v>32</v>
      </c>
      <c r="R3" s="85" t="s">
        <v>33</v>
      </c>
      <c r="S3" s="85" t="s">
        <v>32</v>
      </c>
      <c r="T3" s="85" t="s">
        <v>33</v>
      </c>
      <c r="U3" s="85" t="s">
        <v>32</v>
      </c>
      <c r="V3" s="85" t="s">
        <v>33</v>
      </c>
      <c r="W3" s="85" t="s">
        <v>32</v>
      </c>
      <c r="X3" s="85" t="s">
        <v>33</v>
      </c>
      <c r="Y3" s="85" t="s">
        <v>32</v>
      </c>
      <c r="Z3" s="85" t="s">
        <v>33</v>
      </c>
      <c r="AA3" s="85" t="s">
        <v>32</v>
      </c>
      <c r="AB3" s="85" t="s">
        <v>33</v>
      </c>
      <c r="AC3" s="85" t="s">
        <v>32</v>
      </c>
      <c r="AD3" s="85" t="s">
        <v>33</v>
      </c>
      <c r="AE3" s="85" t="s">
        <v>32</v>
      </c>
      <c r="AF3" s="85" t="s">
        <v>33</v>
      </c>
      <c r="AG3" s="85" t="s">
        <v>32</v>
      </c>
      <c r="AH3" s="85" t="s">
        <v>33</v>
      </c>
      <c r="AI3" s="85" t="s">
        <v>32</v>
      </c>
      <c r="AJ3" s="85" t="s">
        <v>33</v>
      </c>
      <c r="AK3" s="85" t="s">
        <v>32</v>
      </c>
      <c r="AL3" s="85" t="s">
        <v>33</v>
      </c>
      <c r="AM3" s="85" t="s">
        <v>32</v>
      </c>
      <c r="AN3" s="85" t="s">
        <v>33</v>
      </c>
      <c r="AO3" s="85" t="s">
        <v>32</v>
      </c>
      <c r="AP3" s="85" t="s">
        <v>33</v>
      </c>
      <c r="AQ3" s="85" t="s">
        <v>32</v>
      </c>
      <c r="AR3" s="85" t="s">
        <v>33</v>
      </c>
      <c r="AS3" s="85" t="s">
        <v>32</v>
      </c>
      <c r="AT3" s="85" t="s">
        <v>33</v>
      </c>
      <c r="AU3" s="85" t="s">
        <v>32</v>
      </c>
      <c r="AV3" s="85" t="s">
        <v>33</v>
      </c>
      <c r="AW3" s="85" t="s">
        <v>32</v>
      </c>
      <c r="AX3" s="85" t="s">
        <v>33</v>
      </c>
      <c r="AY3" s="85" t="s">
        <v>32</v>
      </c>
      <c r="AZ3" s="95" t="s">
        <v>33</v>
      </c>
      <c r="BA3" s="85" t="s">
        <v>32</v>
      </c>
      <c r="BB3" s="120" t="s">
        <v>33</v>
      </c>
      <c r="BC3" s="119"/>
    </row>
    <row r="4" s="101" customFormat="1" ht="12.75" customHeight="1" spans="1:55">
      <c r="A4" s="29" t="s">
        <v>35</v>
      </c>
      <c r="B4" s="14" t="s">
        <v>36</v>
      </c>
      <c r="C4" s="15">
        <v>1</v>
      </c>
      <c r="D4" s="15">
        <f t="shared" ref="D4:J4" si="0">D5+D12+D16</f>
        <v>88654</v>
      </c>
      <c r="E4" s="15">
        <f t="shared" si="0"/>
        <v>87279</v>
      </c>
      <c r="F4" s="87">
        <f t="shared" si="0"/>
        <v>40505.5</v>
      </c>
      <c r="G4" s="15">
        <f t="shared" si="0"/>
        <v>42000</v>
      </c>
      <c r="H4" s="109">
        <f>(F4-G4)/G4</f>
        <v>-0.0355833333333333</v>
      </c>
      <c r="I4" s="86">
        <f>I5+I12+I16</f>
        <v>2949.63</v>
      </c>
      <c r="J4" s="86">
        <f t="shared" ref="J4:AZ4" si="1">J5+J12+J16</f>
        <v>3065.90874</v>
      </c>
      <c r="K4" s="86">
        <f t="shared" si="1"/>
        <v>2262.81</v>
      </c>
      <c r="L4" s="86">
        <f t="shared" si="1"/>
        <v>2350.29622</v>
      </c>
      <c r="M4" s="86">
        <f t="shared" si="1"/>
        <v>2177.21</v>
      </c>
      <c r="N4" s="86">
        <f t="shared" si="1"/>
        <v>2266.18291</v>
      </c>
      <c r="O4" s="86">
        <f t="shared" si="1"/>
        <v>2369.23</v>
      </c>
      <c r="P4" s="86">
        <f t="shared" si="1"/>
        <v>2471.05022</v>
      </c>
      <c r="Q4" s="86">
        <f t="shared" si="1"/>
        <v>2271.56</v>
      </c>
      <c r="R4" s="86">
        <f t="shared" si="1"/>
        <v>2366.63104</v>
      </c>
      <c r="S4" s="86">
        <f t="shared" si="1"/>
        <v>1705.41</v>
      </c>
      <c r="T4" s="86">
        <f t="shared" si="1"/>
        <v>1744.03894</v>
      </c>
      <c r="U4" s="86">
        <f t="shared" si="1"/>
        <v>1919.4</v>
      </c>
      <c r="V4" s="86">
        <f t="shared" si="1"/>
        <v>1988.28883</v>
      </c>
      <c r="W4" s="86">
        <f t="shared" si="1"/>
        <v>2667.18</v>
      </c>
      <c r="X4" s="86">
        <f t="shared" si="1"/>
        <v>2765.44534</v>
      </c>
      <c r="Y4" s="86">
        <f t="shared" si="1"/>
        <v>1639.89</v>
      </c>
      <c r="Z4" s="86">
        <f t="shared" si="1"/>
        <v>1703.03384</v>
      </c>
      <c r="AA4" s="86">
        <f t="shared" si="1"/>
        <v>2138.31</v>
      </c>
      <c r="AB4" s="86">
        <f t="shared" si="1"/>
        <v>2215.3613</v>
      </c>
      <c r="AC4" s="86">
        <f t="shared" si="1"/>
        <v>1909.52</v>
      </c>
      <c r="AD4" s="86">
        <f t="shared" si="1"/>
        <v>1970.13091</v>
      </c>
      <c r="AE4" s="86">
        <f t="shared" si="1"/>
        <v>1471.31</v>
      </c>
      <c r="AF4" s="86">
        <f t="shared" si="1"/>
        <v>1524.30147</v>
      </c>
      <c r="AG4" s="86">
        <f t="shared" si="1"/>
        <v>1569.92</v>
      </c>
      <c r="AH4" s="86">
        <f t="shared" si="1"/>
        <v>1632.38344</v>
      </c>
      <c r="AI4" s="86">
        <f t="shared" si="1"/>
        <v>1247.38</v>
      </c>
      <c r="AJ4" s="86">
        <f t="shared" si="1"/>
        <v>1294.53339</v>
      </c>
      <c r="AK4" s="86">
        <f t="shared" si="1"/>
        <v>1108.79</v>
      </c>
      <c r="AL4" s="86">
        <f t="shared" si="1"/>
        <v>1150.00076</v>
      </c>
      <c r="AM4" s="86">
        <f t="shared" si="1"/>
        <v>1036.91</v>
      </c>
      <c r="AN4" s="86">
        <f t="shared" si="1"/>
        <v>1073.39176</v>
      </c>
      <c r="AO4" s="86">
        <f t="shared" si="1"/>
        <v>1489.94</v>
      </c>
      <c r="AP4" s="86">
        <f t="shared" si="1"/>
        <v>1544.06137</v>
      </c>
      <c r="AQ4" s="86">
        <f t="shared" si="1"/>
        <v>1369</v>
      </c>
      <c r="AR4" s="86">
        <f t="shared" si="1"/>
        <v>1416.94842</v>
      </c>
      <c r="AS4" s="86">
        <f t="shared" si="1"/>
        <v>1814.84</v>
      </c>
      <c r="AT4" s="86">
        <f t="shared" si="1"/>
        <v>1880.41289</v>
      </c>
      <c r="AU4" s="86">
        <f t="shared" si="1"/>
        <v>1470.52</v>
      </c>
      <c r="AV4" s="86">
        <f t="shared" si="1"/>
        <v>1526.00846</v>
      </c>
      <c r="AW4" s="86">
        <f t="shared" si="1"/>
        <v>2054.32</v>
      </c>
      <c r="AX4" s="86">
        <f t="shared" si="1"/>
        <v>2127.4367</v>
      </c>
      <c r="AY4" s="86">
        <f t="shared" si="1"/>
        <v>1862.42</v>
      </c>
      <c r="AZ4" s="96">
        <f t="shared" si="1"/>
        <v>1924.49976</v>
      </c>
      <c r="BA4" s="101">
        <f>I4+K4+M4+O4+Q4+S4+U4+W4+Y4+AA4+AC4+AE4+AG4+AI4+AK4+AM4+AO4+AQ4+AS4+AU4+AW4+AY4</f>
        <v>40505.5</v>
      </c>
      <c r="BB4" s="121">
        <f>J4+L4+N4+P4+R4+T4+V4+X4+Z4+AB4+AD4+AF4+AH4+AJ4+AL4+AN4+AP4+AR4+AT4+AV4+AX4+AZ4</f>
        <v>42000.34671</v>
      </c>
      <c r="BC4" s="121">
        <f>BB4-G4</f>
        <v>0.346709999990708</v>
      </c>
    </row>
    <row r="5" s="101" customFormat="1" ht="12.75" customHeight="1" spans="1:55">
      <c r="A5" s="29" t="s">
        <v>37</v>
      </c>
      <c r="B5" s="14" t="s">
        <v>36</v>
      </c>
      <c r="C5" s="15">
        <v>2</v>
      </c>
      <c r="D5" s="15">
        <f>D6+D12+D16</f>
        <v>84663</v>
      </c>
      <c r="E5" s="110">
        <v>83330</v>
      </c>
      <c r="F5" s="87">
        <f>F6+F10+F11</f>
        <v>40038</v>
      </c>
      <c r="G5" s="111">
        <v>41521</v>
      </c>
      <c r="H5" s="112">
        <f t="shared" ref="H5:H18" si="2">(F5-G5)/G5</f>
        <v>-0.0357168661641097</v>
      </c>
      <c r="I5" s="87">
        <f>I6+I10+I11</f>
        <v>2930.17</v>
      </c>
      <c r="J5" s="87">
        <f t="shared" ref="J5:AZ5" si="3">J6+J10+J11</f>
        <v>3042.61938</v>
      </c>
      <c r="K5" s="87">
        <f t="shared" si="3"/>
        <v>2242.61</v>
      </c>
      <c r="L5" s="87">
        <f t="shared" si="3"/>
        <v>2327.91982</v>
      </c>
      <c r="M5" s="87">
        <f t="shared" si="3"/>
        <v>2158.44</v>
      </c>
      <c r="N5" s="87">
        <f t="shared" si="3"/>
        <v>2244.00384</v>
      </c>
      <c r="O5" s="87">
        <f t="shared" si="3"/>
        <v>2349.57</v>
      </c>
      <c r="P5" s="87">
        <f t="shared" si="3"/>
        <v>2449.34902</v>
      </c>
      <c r="Q5" s="87">
        <f t="shared" si="3"/>
        <v>2252.78</v>
      </c>
      <c r="R5" s="87">
        <f t="shared" si="3"/>
        <v>2345.69972</v>
      </c>
      <c r="S5" s="87">
        <f t="shared" si="3"/>
        <v>1683.23</v>
      </c>
      <c r="T5" s="87">
        <f t="shared" si="3"/>
        <v>1721.13944</v>
      </c>
      <c r="U5" s="87">
        <f t="shared" si="3"/>
        <v>1898.27</v>
      </c>
      <c r="V5" s="87">
        <f t="shared" si="3"/>
        <v>1966.66382</v>
      </c>
      <c r="W5" s="87">
        <f t="shared" si="3"/>
        <v>2644.67</v>
      </c>
      <c r="X5" s="87">
        <f t="shared" si="3"/>
        <v>2740.85438</v>
      </c>
      <c r="Y5" s="87">
        <f t="shared" si="3"/>
        <v>1619.44</v>
      </c>
      <c r="Z5" s="87">
        <f t="shared" si="3"/>
        <v>1681.26106</v>
      </c>
      <c r="AA5" s="87">
        <f t="shared" si="3"/>
        <v>2116.93</v>
      </c>
      <c r="AB5" s="87">
        <f t="shared" si="3"/>
        <v>2194.9125</v>
      </c>
      <c r="AC5" s="87">
        <f t="shared" si="3"/>
        <v>1887.41</v>
      </c>
      <c r="AD5" s="87">
        <f t="shared" si="3"/>
        <v>1947.24691</v>
      </c>
      <c r="AE5" s="87">
        <f t="shared" si="3"/>
        <v>1447.97</v>
      </c>
      <c r="AF5" s="87">
        <f t="shared" si="3"/>
        <v>1502.13843</v>
      </c>
      <c r="AG5" s="87">
        <f t="shared" si="3"/>
        <v>1545.86</v>
      </c>
      <c r="AH5" s="87">
        <f t="shared" si="3"/>
        <v>1604.01032</v>
      </c>
      <c r="AI5" s="87">
        <f t="shared" si="3"/>
        <v>1226.25</v>
      </c>
      <c r="AJ5" s="87">
        <f t="shared" si="3"/>
        <v>1272.40355</v>
      </c>
      <c r="AK5" s="87">
        <f t="shared" si="3"/>
        <v>1089.77</v>
      </c>
      <c r="AL5" s="87">
        <f t="shared" si="3"/>
        <v>1130.79657</v>
      </c>
      <c r="AM5" s="87">
        <f t="shared" si="3"/>
        <v>1013.72</v>
      </c>
      <c r="AN5" s="87">
        <f t="shared" si="3"/>
        <v>1052.02824</v>
      </c>
      <c r="AO5" s="87">
        <f t="shared" si="3"/>
        <v>1467.83</v>
      </c>
      <c r="AP5" s="87">
        <f t="shared" si="3"/>
        <v>1522.86866</v>
      </c>
      <c r="AQ5" s="87">
        <f t="shared" si="3"/>
        <v>1344.22</v>
      </c>
      <c r="AR5" s="87">
        <f t="shared" si="3"/>
        <v>1394.84842</v>
      </c>
      <c r="AS5" s="87">
        <f t="shared" si="3"/>
        <v>1790.63</v>
      </c>
      <c r="AT5" s="87">
        <f t="shared" si="3"/>
        <v>1858.20257</v>
      </c>
      <c r="AU5" s="87">
        <f t="shared" si="3"/>
        <v>1449.5</v>
      </c>
      <c r="AV5" s="87">
        <f t="shared" si="3"/>
        <v>1504.4751</v>
      </c>
      <c r="AW5" s="87">
        <f t="shared" si="3"/>
        <v>2033.57</v>
      </c>
      <c r="AX5" s="87">
        <f t="shared" si="3"/>
        <v>2108.5252</v>
      </c>
      <c r="AY5" s="87">
        <f t="shared" si="3"/>
        <v>1845.16</v>
      </c>
      <c r="AZ5" s="97">
        <f t="shared" si="3"/>
        <v>1909.12</v>
      </c>
      <c r="BA5" s="101">
        <f t="shared" ref="BA5:BA18" si="4">I5+K5+M5+O5+Q5+S5+U5+W5+Y5+AA5+AC5+AE5+AG5+AI5+AK5+AM5+AO5+AQ5+AS5+AU5+AW5+AY5</f>
        <v>40038</v>
      </c>
      <c r="BB5" s="121">
        <f t="shared" ref="BB5:BB18" si="5">J5+L5+N5+P5+R5+T5+V5+X5+Z5+AB5+AD5+AF5+AH5+AJ5+AL5+AN5+AP5+AR5+AT5+AV5+AX5+AZ5</f>
        <v>41521.08695</v>
      </c>
      <c r="BC5" s="121">
        <f t="shared" ref="BC5:BC18" si="6">BB5-G5</f>
        <v>0.0869500000044354</v>
      </c>
    </row>
    <row r="6" s="101" customFormat="1" ht="12.75" customHeight="1" spans="1:55">
      <c r="A6" s="29" t="s">
        <v>38</v>
      </c>
      <c r="B6" s="14" t="s">
        <v>36</v>
      </c>
      <c r="C6" s="15">
        <v>3</v>
      </c>
      <c r="D6" s="15">
        <f>D7+D8+D9</f>
        <v>80672</v>
      </c>
      <c r="E6" s="15">
        <v>80509</v>
      </c>
      <c r="F6" s="87">
        <f>F7+F9</f>
        <v>39485</v>
      </c>
      <c r="G6" s="111">
        <v>40946</v>
      </c>
      <c r="H6" s="112">
        <f t="shared" si="2"/>
        <v>-0.0356811410149954</v>
      </c>
      <c r="I6" s="87">
        <f>I7+I8+I9</f>
        <v>2914.66</v>
      </c>
      <c r="J6" s="87">
        <f t="shared" ref="J6:AZ6" si="7">J7+J8+J9</f>
        <v>3026.52</v>
      </c>
      <c r="K6" s="87">
        <f t="shared" si="7"/>
        <v>2228.22</v>
      </c>
      <c r="L6" s="87">
        <f t="shared" si="7"/>
        <v>2312.983</v>
      </c>
      <c r="M6" s="87">
        <f t="shared" si="7"/>
        <v>2139.76</v>
      </c>
      <c r="N6" s="87">
        <f t="shared" si="7"/>
        <v>2224.614</v>
      </c>
      <c r="O6" s="87">
        <f t="shared" si="7"/>
        <v>2329.58</v>
      </c>
      <c r="P6" s="87">
        <f t="shared" si="7"/>
        <v>2428.5994</v>
      </c>
      <c r="Q6" s="87">
        <f t="shared" si="7"/>
        <v>2236.34</v>
      </c>
      <c r="R6" s="87">
        <f t="shared" si="7"/>
        <v>2328.635</v>
      </c>
      <c r="S6" s="87">
        <f t="shared" si="7"/>
        <v>1667.35</v>
      </c>
      <c r="T6" s="87">
        <f t="shared" si="7"/>
        <v>1704.656</v>
      </c>
      <c r="U6" s="87">
        <f t="shared" si="7"/>
        <v>1889.68</v>
      </c>
      <c r="V6" s="87">
        <f t="shared" si="7"/>
        <v>1957.7474</v>
      </c>
      <c r="W6" s="87">
        <f t="shared" si="7"/>
        <v>2630.66</v>
      </c>
      <c r="X6" s="87">
        <f t="shared" si="7"/>
        <v>2726.312</v>
      </c>
      <c r="Y6" s="87">
        <f t="shared" si="7"/>
        <v>1597.02</v>
      </c>
      <c r="Z6" s="87">
        <f t="shared" si="7"/>
        <v>1657.9891</v>
      </c>
      <c r="AA6" s="87">
        <f t="shared" si="7"/>
        <v>2096.38</v>
      </c>
      <c r="AB6" s="87">
        <f t="shared" si="7"/>
        <v>2173.5816</v>
      </c>
      <c r="AC6" s="87">
        <f t="shared" si="7"/>
        <v>1873.4</v>
      </c>
      <c r="AD6" s="87">
        <f t="shared" si="7"/>
        <v>1932.6625</v>
      </c>
      <c r="AE6" s="87">
        <f t="shared" si="7"/>
        <v>1439</v>
      </c>
      <c r="AF6" s="87">
        <f t="shared" si="7"/>
        <v>1492.8186</v>
      </c>
      <c r="AG6" s="87">
        <f t="shared" si="7"/>
        <v>1473</v>
      </c>
      <c r="AH6" s="87">
        <f t="shared" si="7"/>
        <v>1528.0902</v>
      </c>
      <c r="AI6" s="87">
        <f t="shared" si="7"/>
        <v>1193</v>
      </c>
      <c r="AJ6" s="87">
        <f t="shared" si="7"/>
        <v>1237.8568</v>
      </c>
      <c r="AK6" s="87">
        <f t="shared" si="7"/>
        <v>1044</v>
      </c>
      <c r="AL6" s="87">
        <f t="shared" si="7"/>
        <v>1083.15</v>
      </c>
      <c r="AM6" s="87">
        <f t="shared" si="7"/>
        <v>970</v>
      </c>
      <c r="AN6" s="87">
        <f t="shared" si="7"/>
        <v>1006.472</v>
      </c>
      <c r="AO6" s="87">
        <f t="shared" si="7"/>
        <v>1437</v>
      </c>
      <c r="AP6" s="87">
        <f t="shared" si="7"/>
        <v>1490.7438</v>
      </c>
      <c r="AQ6" s="87">
        <f t="shared" si="7"/>
        <v>1319</v>
      </c>
      <c r="AR6" s="87">
        <f t="shared" si="7"/>
        <v>1368.5944</v>
      </c>
      <c r="AS6" s="87">
        <f t="shared" si="7"/>
        <v>1740</v>
      </c>
      <c r="AT6" s="87">
        <f t="shared" si="7"/>
        <v>1805.598</v>
      </c>
      <c r="AU6" s="87">
        <f t="shared" si="7"/>
        <v>1414</v>
      </c>
      <c r="AV6" s="87">
        <f t="shared" si="7"/>
        <v>1467.5906</v>
      </c>
      <c r="AW6" s="87">
        <f t="shared" si="7"/>
        <v>2023.29</v>
      </c>
      <c r="AX6" s="87">
        <f t="shared" si="7"/>
        <v>2097.834</v>
      </c>
      <c r="AY6" s="87">
        <f t="shared" si="7"/>
        <v>1829.66</v>
      </c>
      <c r="AZ6" s="97">
        <f t="shared" si="7"/>
        <v>1893</v>
      </c>
      <c r="BA6" s="101">
        <f t="shared" si="4"/>
        <v>39485</v>
      </c>
      <c r="BB6" s="121">
        <f t="shared" si="5"/>
        <v>40946.0484</v>
      </c>
      <c r="BC6" s="121">
        <f t="shared" si="6"/>
        <v>0.04840000000695</v>
      </c>
    </row>
    <row r="7" s="101" customFormat="1" ht="12.75" customHeight="1" spans="1:55">
      <c r="A7" s="29" t="s">
        <v>39</v>
      </c>
      <c r="B7" s="14" t="s">
        <v>36</v>
      </c>
      <c r="C7" s="15">
        <v>4</v>
      </c>
      <c r="D7" s="20">
        <v>65620</v>
      </c>
      <c r="E7" s="15">
        <v>65543</v>
      </c>
      <c r="F7" s="87">
        <v>32629</v>
      </c>
      <c r="G7" s="113">
        <v>33899</v>
      </c>
      <c r="H7" s="112">
        <f t="shared" si="2"/>
        <v>-0.0374642319832443</v>
      </c>
      <c r="I7" s="87">
        <v>2113</v>
      </c>
      <c r="J7" s="88">
        <f>I7*(1+0.04)</f>
        <v>2197.52</v>
      </c>
      <c r="K7" s="87">
        <v>1463</v>
      </c>
      <c r="L7" s="88">
        <f>K7*(1+0.041)</f>
        <v>1522.983</v>
      </c>
      <c r="M7" s="87">
        <v>1467</v>
      </c>
      <c r="N7" s="88">
        <f>M7*(1+0.042)</f>
        <v>1528.614</v>
      </c>
      <c r="O7" s="87">
        <v>1522</v>
      </c>
      <c r="P7" s="87">
        <f>O7*(1+0.0477)</f>
        <v>1594.5994</v>
      </c>
      <c r="Q7" s="87">
        <v>1503</v>
      </c>
      <c r="R7" s="88">
        <f>Q7*(1+0.045)</f>
        <v>1570.635</v>
      </c>
      <c r="S7" s="87">
        <v>1410</v>
      </c>
      <c r="T7" s="87">
        <f>S7*(1+0.0416)</f>
        <v>1468.656</v>
      </c>
      <c r="U7" s="87">
        <v>1651</v>
      </c>
      <c r="V7" s="87">
        <f>U7*(1+0.0374)</f>
        <v>1712.7474</v>
      </c>
      <c r="W7" s="87">
        <v>1870</v>
      </c>
      <c r="X7" s="87">
        <f>W7*(1+0.0376)</f>
        <v>1940.312</v>
      </c>
      <c r="Y7" s="87">
        <v>1367</v>
      </c>
      <c r="Z7" s="87">
        <f>Y7*(1+0.0373)</f>
        <v>1417.9891</v>
      </c>
      <c r="AA7" s="87">
        <v>1691</v>
      </c>
      <c r="AB7" s="87">
        <f>AA7*(1+0.0376)</f>
        <v>1754.5816</v>
      </c>
      <c r="AC7" s="87">
        <v>1591</v>
      </c>
      <c r="AD7" s="87">
        <f>AC7*(1+0.0375)</f>
        <v>1650.6625</v>
      </c>
      <c r="AE7" s="87">
        <v>1439</v>
      </c>
      <c r="AF7" s="87">
        <f>AE7*(1+0.0374)</f>
        <v>1492.8186</v>
      </c>
      <c r="AG7" s="87">
        <v>1473</v>
      </c>
      <c r="AH7" s="87">
        <f>AG7*(1+0.0374)</f>
        <v>1528.0902</v>
      </c>
      <c r="AI7" s="87">
        <v>1193</v>
      </c>
      <c r="AJ7" s="87">
        <f>AI7*(1+0.0376)</f>
        <v>1237.8568</v>
      </c>
      <c r="AK7" s="87">
        <v>1044</v>
      </c>
      <c r="AL7" s="87">
        <f>AK7*(1+0.0375)</f>
        <v>1083.15</v>
      </c>
      <c r="AM7" s="87">
        <v>970</v>
      </c>
      <c r="AN7" s="87">
        <f>AM7*(1+0.0376)</f>
        <v>1006.472</v>
      </c>
      <c r="AO7" s="87">
        <v>1437</v>
      </c>
      <c r="AP7" s="87">
        <f>AO7*(1+0.0374)</f>
        <v>1490.7438</v>
      </c>
      <c r="AQ7" s="87">
        <v>1319</v>
      </c>
      <c r="AR7" s="87">
        <f>AQ7*(1+0.0376)</f>
        <v>1368.5944</v>
      </c>
      <c r="AS7" s="87">
        <v>1740</v>
      </c>
      <c r="AT7" s="87">
        <f>AS7*(1+0.0377)</f>
        <v>1805.598</v>
      </c>
      <c r="AU7" s="87">
        <v>1414</v>
      </c>
      <c r="AV7" s="87">
        <f>AU7*(1+0.0379)</f>
        <v>1467.5906</v>
      </c>
      <c r="AW7" s="87">
        <v>1530</v>
      </c>
      <c r="AX7" s="87">
        <f>AW7*(1+0.0378)</f>
        <v>1587.834</v>
      </c>
      <c r="AY7" s="87">
        <v>1422</v>
      </c>
      <c r="AZ7" s="97">
        <v>1471</v>
      </c>
      <c r="BA7" s="101">
        <f t="shared" si="4"/>
        <v>32629</v>
      </c>
      <c r="BB7" s="121">
        <f t="shared" si="5"/>
        <v>33899.0484</v>
      </c>
      <c r="BC7" s="121">
        <f t="shared" si="6"/>
        <v>0.048399999999674</v>
      </c>
    </row>
    <row r="8" s="101" customFormat="1" ht="12.75" customHeight="1" spans="1:55">
      <c r="A8" s="29" t="s">
        <v>40</v>
      </c>
      <c r="B8" s="14" t="s">
        <v>36</v>
      </c>
      <c r="C8" s="15">
        <v>5</v>
      </c>
      <c r="D8" s="15">
        <v>0</v>
      </c>
      <c r="E8" s="15">
        <v>0</v>
      </c>
      <c r="F8" s="87">
        <v>0</v>
      </c>
      <c r="G8" s="111">
        <v>0</v>
      </c>
      <c r="H8" s="112" t="e">
        <f t="shared" si="2"/>
        <v>#DIV/0!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97"/>
      <c r="BA8" s="101">
        <f t="shared" si="4"/>
        <v>0</v>
      </c>
      <c r="BB8" s="121">
        <f t="shared" si="5"/>
        <v>0</v>
      </c>
      <c r="BC8" s="121">
        <f t="shared" si="6"/>
        <v>0</v>
      </c>
    </row>
    <row r="9" s="101" customFormat="1" ht="12.75" customHeight="1" spans="1:55">
      <c r="A9" s="29" t="s">
        <v>41</v>
      </c>
      <c r="B9" s="14" t="s">
        <v>36</v>
      </c>
      <c r="C9" s="15">
        <v>6</v>
      </c>
      <c r="D9" s="20">
        <v>15052</v>
      </c>
      <c r="E9" s="15">
        <v>14966</v>
      </c>
      <c r="F9" s="87">
        <v>6856</v>
      </c>
      <c r="G9" s="111">
        <v>7047</v>
      </c>
      <c r="H9" s="112">
        <f t="shared" si="2"/>
        <v>-0.027103732084575</v>
      </c>
      <c r="I9" s="87">
        <v>801.66</v>
      </c>
      <c r="J9" s="88">
        <v>829</v>
      </c>
      <c r="K9" s="87">
        <v>765.22</v>
      </c>
      <c r="L9" s="88">
        <v>790</v>
      </c>
      <c r="M9" s="87">
        <v>672.76</v>
      </c>
      <c r="N9" s="88">
        <v>696</v>
      </c>
      <c r="O9" s="87">
        <v>807.58</v>
      </c>
      <c r="P9" s="88">
        <v>834</v>
      </c>
      <c r="Q9" s="87">
        <v>733.34</v>
      </c>
      <c r="R9" s="88">
        <v>758</v>
      </c>
      <c r="S9" s="87">
        <v>257.35</v>
      </c>
      <c r="T9" s="88">
        <v>236</v>
      </c>
      <c r="U9" s="87">
        <v>238.68</v>
      </c>
      <c r="V9" s="88">
        <v>245</v>
      </c>
      <c r="W9" s="87">
        <v>760.66</v>
      </c>
      <c r="X9" s="88">
        <v>786</v>
      </c>
      <c r="Y9" s="87">
        <v>230.02</v>
      </c>
      <c r="Z9" s="88">
        <v>240</v>
      </c>
      <c r="AA9" s="87">
        <v>405.38</v>
      </c>
      <c r="AB9" s="88">
        <v>419</v>
      </c>
      <c r="AC9" s="87">
        <v>282.4</v>
      </c>
      <c r="AD9" s="88">
        <v>282</v>
      </c>
      <c r="AE9" s="87">
        <v>0</v>
      </c>
      <c r="AF9" s="88"/>
      <c r="AG9" s="87">
        <v>0</v>
      </c>
      <c r="AH9" s="88"/>
      <c r="AI9" s="87">
        <v>0</v>
      </c>
      <c r="AJ9" s="88"/>
      <c r="AK9" s="87">
        <v>0</v>
      </c>
      <c r="AL9" s="88"/>
      <c r="AM9" s="87">
        <v>0</v>
      </c>
      <c r="AN9" s="88"/>
      <c r="AO9" s="87">
        <v>0</v>
      </c>
      <c r="AP9" s="88"/>
      <c r="AQ9" s="87">
        <v>0</v>
      </c>
      <c r="AR9" s="88"/>
      <c r="AS9" s="87">
        <v>0</v>
      </c>
      <c r="AT9" s="88"/>
      <c r="AU9" s="87">
        <v>0</v>
      </c>
      <c r="AV9" s="88"/>
      <c r="AW9" s="87">
        <v>493.29</v>
      </c>
      <c r="AX9" s="88">
        <v>510</v>
      </c>
      <c r="AY9" s="87">
        <v>407.66</v>
      </c>
      <c r="AZ9" s="98">
        <v>422</v>
      </c>
      <c r="BA9" s="101">
        <f t="shared" si="4"/>
        <v>6856</v>
      </c>
      <c r="BB9" s="121">
        <f t="shared" si="5"/>
        <v>7047</v>
      </c>
      <c r="BC9" s="121">
        <f t="shared" si="6"/>
        <v>0</v>
      </c>
    </row>
    <row r="10" s="101" customFormat="1" ht="12.75" customHeight="1" spans="1:55">
      <c r="A10" s="29" t="s">
        <v>42</v>
      </c>
      <c r="B10" s="14" t="s">
        <v>36</v>
      </c>
      <c r="C10" s="15">
        <v>7</v>
      </c>
      <c r="D10" s="20">
        <v>2960</v>
      </c>
      <c r="E10" s="15">
        <v>2821</v>
      </c>
      <c r="F10" s="79">
        <v>553</v>
      </c>
      <c r="G10" s="111">
        <v>575</v>
      </c>
      <c r="H10" s="112">
        <f t="shared" si="2"/>
        <v>-0.0382608695652174</v>
      </c>
      <c r="I10" s="14">
        <v>15.51</v>
      </c>
      <c r="J10" s="89">
        <f t="shared" ref="J10:N10" si="8">I10*(1+0.038)</f>
        <v>16.09938</v>
      </c>
      <c r="K10" s="47">
        <v>14.39</v>
      </c>
      <c r="L10" s="90">
        <f t="shared" si="8"/>
        <v>14.93682</v>
      </c>
      <c r="M10" s="47">
        <v>18.68</v>
      </c>
      <c r="N10" s="90">
        <f t="shared" si="8"/>
        <v>19.38984</v>
      </c>
      <c r="O10" s="47">
        <v>19.99</v>
      </c>
      <c r="P10" s="90">
        <f t="shared" ref="P10:T10" si="9">O10*(1+0.038)</f>
        <v>20.74962</v>
      </c>
      <c r="Q10" s="47">
        <v>16.44</v>
      </c>
      <c r="R10" s="90">
        <f t="shared" si="9"/>
        <v>17.06472</v>
      </c>
      <c r="S10" s="47">
        <v>15.88</v>
      </c>
      <c r="T10" s="90">
        <f t="shared" si="9"/>
        <v>16.48344</v>
      </c>
      <c r="U10" s="47">
        <v>8.59</v>
      </c>
      <c r="V10" s="90">
        <f t="shared" ref="V10:Z10" si="10">U10*(1+0.038)</f>
        <v>8.91642</v>
      </c>
      <c r="W10" s="47">
        <v>14.01</v>
      </c>
      <c r="X10" s="90">
        <f t="shared" si="10"/>
        <v>14.54238</v>
      </c>
      <c r="Y10" s="47">
        <v>22.42</v>
      </c>
      <c r="Z10" s="90">
        <f t="shared" si="10"/>
        <v>23.27196</v>
      </c>
      <c r="AA10" s="47">
        <v>20.55</v>
      </c>
      <c r="AB10" s="90">
        <f>AA10*(1+0.038)</f>
        <v>21.3309</v>
      </c>
      <c r="AC10" s="47">
        <v>14.01</v>
      </c>
      <c r="AD10" s="90">
        <f>AC10*(1+0.041)</f>
        <v>14.58441</v>
      </c>
      <c r="AE10" s="47">
        <v>8.97</v>
      </c>
      <c r="AF10" s="90">
        <f>AE10*(1+0.039)</f>
        <v>9.31983</v>
      </c>
      <c r="AG10" s="47">
        <v>72.86</v>
      </c>
      <c r="AH10" s="90">
        <f>AG10*(1+0.042)</f>
        <v>75.92012</v>
      </c>
      <c r="AI10" s="47">
        <v>33.25</v>
      </c>
      <c r="AJ10" s="90">
        <f>AI10*(1+0.039)</f>
        <v>34.54675</v>
      </c>
      <c r="AK10" s="47">
        <v>45.77</v>
      </c>
      <c r="AL10" s="90">
        <f>AK10*(1+0.041)</f>
        <v>47.64657</v>
      </c>
      <c r="AM10" s="47">
        <v>43.72</v>
      </c>
      <c r="AN10" s="90">
        <f>AM10*(1+0.042)</f>
        <v>45.55624</v>
      </c>
      <c r="AO10" s="47">
        <v>30.83</v>
      </c>
      <c r="AP10" s="90">
        <f>AO10*(1+0.042)</f>
        <v>32.12486</v>
      </c>
      <c r="AQ10" s="47">
        <v>25.22</v>
      </c>
      <c r="AR10" s="90">
        <f>AQ10*(1+0.041)</f>
        <v>26.25402</v>
      </c>
      <c r="AS10" s="47">
        <v>50.63</v>
      </c>
      <c r="AT10" s="90">
        <f>AS10*(1+0.039)</f>
        <v>52.60457</v>
      </c>
      <c r="AU10" s="47">
        <v>35.5</v>
      </c>
      <c r="AV10" s="90">
        <f>AU10*(1+0.039)</f>
        <v>36.8845</v>
      </c>
      <c r="AW10" s="47">
        <v>10.28</v>
      </c>
      <c r="AX10" s="90">
        <f>AW10*(1+0.04)</f>
        <v>10.6912</v>
      </c>
      <c r="AY10" s="47">
        <v>15.5</v>
      </c>
      <c r="AZ10" s="99">
        <f>AY10*(1+0.04)</f>
        <v>16.12</v>
      </c>
      <c r="BA10" s="101">
        <f t="shared" si="4"/>
        <v>553</v>
      </c>
      <c r="BB10" s="121">
        <f t="shared" si="5"/>
        <v>575.03855</v>
      </c>
      <c r="BC10" s="121">
        <f t="shared" si="6"/>
        <v>0.0385499999998729</v>
      </c>
    </row>
    <row r="11" s="101" customFormat="1" ht="12.75" customHeight="1" spans="1:55">
      <c r="A11" s="29" t="s">
        <v>43</v>
      </c>
      <c r="B11" s="14" t="s">
        <v>36</v>
      </c>
      <c r="C11" s="15">
        <v>8</v>
      </c>
      <c r="D11" s="15">
        <v>0</v>
      </c>
      <c r="E11" s="15">
        <v>0</v>
      </c>
      <c r="F11" s="79">
        <v>0</v>
      </c>
      <c r="G11" s="14">
        <v>0</v>
      </c>
      <c r="H11" s="112" t="e">
        <f t="shared" si="2"/>
        <v>#DIV/0!</v>
      </c>
      <c r="I11" s="14"/>
      <c r="J11" s="89">
        <v>0</v>
      </c>
      <c r="K11" s="47"/>
      <c r="L11" s="89">
        <v>0</v>
      </c>
      <c r="M11" s="47"/>
      <c r="N11" s="89">
        <v>0</v>
      </c>
      <c r="O11" s="47"/>
      <c r="P11" s="89">
        <v>0</v>
      </c>
      <c r="Q11" s="47"/>
      <c r="R11" s="89">
        <v>0</v>
      </c>
      <c r="S11" s="47"/>
      <c r="T11" s="89">
        <v>0</v>
      </c>
      <c r="U11" s="47"/>
      <c r="V11" s="89">
        <v>0</v>
      </c>
      <c r="W11" s="47"/>
      <c r="X11" s="89">
        <v>0</v>
      </c>
      <c r="Y11" s="47"/>
      <c r="Z11" s="89">
        <v>0</v>
      </c>
      <c r="AA11" s="47"/>
      <c r="AB11" s="89">
        <v>0</v>
      </c>
      <c r="AC11" s="47"/>
      <c r="AD11" s="89">
        <v>0</v>
      </c>
      <c r="AE11" s="47"/>
      <c r="AF11" s="89">
        <v>0</v>
      </c>
      <c r="AG11" s="47"/>
      <c r="AH11" s="89">
        <v>0</v>
      </c>
      <c r="AI11" s="47"/>
      <c r="AJ11" s="89">
        <v>0</v>
      </c>
      <c r="AK11" s="47"/>
      <c r="AL11" s="89">
        <v>0</v>
      </c>
      <c r="AM11" s="47"/>
      <c r="AN11" s="89">
        <v>0</v>
      </c>
      <c r="AO11" s="47"/>
      <c r="AP11" s="89">
        <v>0</v>
      </c>
      <c r="AQ11" s="47"/>
      <c r="AR11" s="89">
        <v>0</v>
      </c>
      <c r="AS11" s="47"/>
      <c r="AT11" s="89">
        <v>0</v>
      </c>
      <c r="AU11" s="47"/>
      <c r="AV11" s="89">
        <v>0</v>
      </c>
      <c r="AW11" s="47"/>
      <c r="AX11" s="89">
        <v>0</v>
      </c>
      <c r="AY11" s="47"/>
      <c r="AZ11" s="100">
        <v>0</v>
      </c>
      <c r="BA11" s="101">
        <f t="shared" si="4"/>
        <v>0</v>
      </c>
      <c r="BB11" s="121">
        <f t="shared" si="5"/>
        <v>0</v>
      </c>
      <c r="BC11" s="121">
        <f t="shared" si="6"/>
        <v>0</v>
      </c>
    </row>
    <row r="12" s="101" customFormat="1" ht="12.75" customHeight="1" spans="1:55">
      <c r="A12" s="29" t="s">
        <v>44</v>
      </c>
      <c r="B12" s="14" t="s">
        <v>36</v>
      </c>
      <c r="C12" s="15">
        <v>9</v>
      </c>
      <c r="D12" s="15">
        <f>D13+D14+D15</f>
        <v>3492</v>
      </c>
      <c r="E12" s="15">
        <v>3473</v>
      </c>
      <c r="F12" s="79">
        <f>F13+F14+F15</f>
        <v>359.5</v>
      </c>
      <c r="G12" s="110">
        <v>368</v>
      </c>
      <c r="H12" s="112">
        <f t="shared" si="2"/>
        <v>-0.0230978260869565</v>
      </c>
      <c r="I12" s="47">
        <f>I13+I14</f>
        <v>17.08</v>
      </c>
      <c r="J12" s="47">
        <f t="shared" ref="J12:AZ12" si="11">J13+J14</f>
        <v>17.49936</v>
      </c>
      <c r="K12" s="47">
        <f t="shared" si="11"/>
        <v>17.39</v>
      </c>
      <c r="L12" s="47">
        <f t="shared" si="11"/>
        <v>17.6964</v>
      </c>
      <c r="M12" s="47">
        <f t="shared" si="11"/>
        <v>16.17</v>
      </c>
      <c r="N12" s="47">
        <f t="shared" si="11"/>
        <v>16.59907</v>
      </c>
      <c r="O12" s="47">
        <f t="shared" si="11"/>
        <v>15.55</v>
      </c>
      <c r="P12" s="47">
        <f t="shared" si="11"/>
        <v>16.0212</v>
      </c>
      <c r="Q12" s="47">
        <f t="shared" si="11"/>
        <v>15.53</v>
      </c>
      <c r="R12" s="47">
        <f t="shared" si="11"/>
        <v>15.74132</v>
      </c>
      <c r="S12" s="47">
        <f t="shared" si="11"/>
        <v>16.77</v>
      </c>
      <c r="T12" s="47">
        <f t="shared" si="11"/>
        <v>17.0195</v>
      </c>
      <c r="U12" s="47">
        <f t="shared" si="11"/>
        <v>16.37</v>
      </c>
      <c r="V12" s="47">
        <f t="shared" si="11"/>
        <v>16.76501</v>
      </c>
      <c r="W12" s="47">
        <f t="shared" si="11"/>
        <v>16.88</v>
      </c>
      <c r="X12" s="47">
        <f t="shared" si="11"/>
        <v>17.45096</v>
      </c>
      <c r="Y12" s="47">
        <f t="shared" si="11"/>
        <v>16.99</v>
      </c>
      <c r="Z12" s="47">
        <f t="shared" si="11"/>
        <v>17.33278</v>
      </c>
      <c r="AA12" s="47">
        <f t="shared" si="11"/>
        <v>15.54</v>
      </c>
      <c r="AB12" s="47">
        <f t="shared" si="11"/>
        <v>15.8088</v>
      </c>
      <c r="AC12" s="47">
        <f t="shared" si="11"/>
        <v>16.05</v>
      </c>
      <c r="AD12" s="47">
        <f t="shared" si="11"/>
        <v>16.444</v>
      </c>
      <c r="AE12" s="47">
        <f t="shared" si="11"/>
        <v>17.71</v>
      </c>
      <c r="AF12" s="47">
        <f t="shared" si="11"/>
        <v>18.06304</v>
      </c>
      <c r="AG12" s="47">
        <f t="shared" si="11"/>
        <v>18.22</v>
      </c>
      <c r="AH12" s="47">
        <f t="shared" si="11"/>
        <v>19.06312</v>
      </c>
      <c r="AI12" s="47">
        <f t="shared" si="11"/>
        <v>16.58</v>
      </c>
      <c r="AJ12" s="47">
        <f t="shared" si="11"/>
        <v>16.99984</v>
      </c>
      <c r="AK12" s="47">
        <f t="shared" si="11"/>
        <v>15.12</v>
      </c>
      <c r="AL12" s="47">
        <f t="shared" si="11"/>
        <v>15.28419</v>
      </c>
      <c r="AM12" s="47">
        <f t="shared" si="11"/>
        <v>16.48</v>
      </c>
      <c r="AN12" s="47">
        <f t="shared" si="11"/>
        <v>16.85352</v>
      </c>
      <c r="AO12" s="47">
        <f t="shared" si="11"/>
        <v>16.27</v>
      </c>
      <c r="AP12" s="47">
        <f t="shared" si="11"/>
        <v>16.62271</v>
      </c>
      <c r="AQ12" s="47">
        <f t="shared" si="11"/>
        <v>17.2</v>
      </c>
      <c r="AR12" s="47">
        <f t="shared" si="11"/>
        <v>17.7</v>
      </c>
      <c r="AS12" s="47">
        <f t="shared" si="11"/>
        <v>17.72</v>
      </c>
      <c r="AT12" s="47">
        <f t="shared" si="11"/>
        <v>18.20032</v>
      </c>
      <c r="AU12" s="47">
        <f t="shared" si="11"/>
        <v>16.69</v>
      </c>
      <c r="AV12" s="47">
        <f t="shared" si="11"/>
        <v>17.24336</v>
      </c>
      <c r="AW12" s="47">
        <f t="shared" si="11"/>
        <v>15.56</v>
      </c>
      <c r="AX12" s="47">
        <f t="shared" si="11"/>
        <v>15.9615</v>
      </c>
      <c r="AY12" s="47">
        <f t="shared" si="11"/>
        <v>11.63</v>
      </c>
      <c r="AZ12" s="66">
        <f t="shared" si="11"/>
        <v>11.88976</v>
      </c>
      <c r="BA12" s="101">
        <f t="shared" si="4"/>
        <v>359.5</v>
      </c>
      <c r="BB12" s="121">
        <f t="shared" si="5"/>
        <v>368.25976</v>
      </c>
      <c r="BC12" s="121">
        <f t="shared" si="6"/>
        <v>0.259759999999972</v>
      </c>
    </row>
    <row r="13" s="101" customFormat="1" ht="12.75" customHeight="1" spans="1:55">
      <c r="A13" s="29" t="s">
        <v>45</v>
      </c>
      <c r="B13" s="14" t="s">
        <v>36</v>
      </c>
      <c r="C13" s="15">
        <v>10</v>
      </c>
      <c r="D13" s="20">
        <v>3376</v>
      </c>
      <c r="E13" s="15">
        <v>3358</v>
      </c>
      <c r="F13" s="79">
        <v>348</v>
      </c>
      <c r="G13" s="111">
        <v>356</v>
      </c>
      <c r="H13" s="112">
        <f t="shared" si="2"/>
        <v>-0.0224719101123595</v>
      </c>
      <c r="I13" s="14">
        <v>16.49</v>
      </c>
      <c r="J13" s="90">
        <f>I13*(1+0.024)</f>
        <v>16.88576</v>
      </c>
      <c r="K13" s="47">
        <v>16.8</v>
      </c>
      <c r="L13" s="90">
        <f>K13*(1+0.023)</f>
        <v>17.1864</v>
      </c>
      <c r="M13" s="47">
        <v>15.67</v>
      </c>
      <c r="N13" s="90">
        <f>M13*(1+0.021)</f>
        <v>15.99907</v>
      </c>
      <c r="O13" s="47">
        <v>15.05</v>
      </c>
      <c r="P13" s="90">
        <f>O13*(1+0.024)</f>
        <v>15.4112</v>
      </c>
      <c r="Q13" s="47">
        <v>14.84</v>
      </c>
      <c r="R13" s="90">
        <f>Q13*(1+0.023)</f>
        <v>15.18132</v>
      </c>
      <c r="S13" s="47">
        <v>15.98</v>
      </c>
      <c r="T13" s="90">
        <f>S13*(1+0.025)</f>
        <v>16.3795</v>
      </c>
      <c r="U13" s="47">
        <v>15.87</v>
      </c>
      <c r="V13" s="90">
        <f>U13*(1+0.023)</f>
        <v>16.23501</v>
      </c>
      <c r="W13" s="47">
        <v>16.29</v>
      </c>
      <c r="X13" s="90">
        <f>W13*(1+0.024)</f>
        <v>16.68096</v>
      </c>
      <c r="Y13" s="47">
        <v>16.49</v>
      </c>
      <c r="Z13" s="90">
        <f>Y13*(1+0.022)</f>
        <v>16.85278</v>
      </c>
      <c r="AA13" s="47">
        <v>14.95</v>
      </c>
      <c r="AB13" s="90">
        <f>AA13*(1+0.024)</f>
        <v>15.3088</v>
      </c>
      <c r="AC13" s="47">
        <v>15.36</v>
      </c>
      <c r="AD13" s="90">
        <f>AC13*(1+0.025)</f>
        <v>15.744</v>
      </c>
      <c r="AE13" s="47">
        <v>17.21</v>
      </c>
      <c r="AF13" s="90">
        <f>AE13*(1+0.024)</f>
        <v>17.62304</v>
      </c>
      <c r="AG13" s="47">
        <v>17.63</v>
      </c>
      <c r="AH13" s="90">
        <f>AG13*(1+0.024)</f>
        <v>18.05312</v>
      </c>
      <c r="AI13" s="47">
        <v>16.08</v>
      </c>
      <c r="AJ13" s="90">
        <f>AI13*(1+0.023)</f>
        <v>16.44984</v>
      </c>
      <c r="AK13" s="47">
        <v>14.53</v>
      </c>
      <c r="AL13" s="90">
        <f>AK13*(1+0.023)</f>
        <v>14.86419</v>
      </c>
      <c r="AM13" s="47">
        <v>15.98</v>
      </c>
      <c r="AN13" s="90">
        <f>AM13*(1+0.024)</f>
        <v>16.36352</v>
      </c>
      <c r="AO13" s="47">
        <v>15.77</v>
      </c>
      <c r="AP13" s="90">
        <f>AO13*(1+0.023)</f>
        <v>16.13271</v>
      </c>
      <c r="AQ13" s="47">
        <v>16.8</v>
      </c>
      <c r="AR13" s="90">
        <f>AQ13*(1+0.025)</f>
        <v>17.22</v>
      </c>
      <c r="AS13" s="47">
        <v>17.32</v>
      </c>
      <c r="AT13" s="90">
        <f>AS13*(1+0.026)</f>
        <v>17.77032</v>
      </c>
      <c r="AU13" s="47">
        <v>16.39</v>
      </c>
      <c r="AV13" s="90">
        <f>AU13*(1+0.024)</f>
        <v>16.78336</v>
      </c>
      <c r="AW13" s="47">
        <v>15.26</v>
      </c>
      <c r="AX13" s="90">
        <f>AW13*(1+0.025)</f>
        <v>15.6415</v>
      </c>
      <c r="AY13" s="47">
        <v>11.24</v>
      </c>
      <c r="AZ13" s="99">
        <f>AY13*(1+0.024)</f>
        <v>11.50976</v>
      </c>
      <c r="BA13" s="101">
        <f t="shared" si="4"/>
        <v>348</v>
      </c>
      <c r="BB13" s="121">
        <f t="shared" si="5"/>
        <v>356.27616</v>
      </c>
      <c r="BC13" s="121">
        <f t="shared" si="6"/>
        <v>0.276160000000118</v>
      </c>
    </row>
    <row r="14" s="101" customFormat="1" ht="12.75" customHeight="1" spans="1:55">
      <c r="A14" s="29" t="s">
        <v>46</v>
      </c>
      <c r="B14" s="14" t="s">
        <v>36</v>
      </c>
      <c r="C14" s="15">
        <v>11</v>
      </c>
      <c r="D14" s="20">
        <v>116</v>
      </c>
      <c r="E14" s="15">
        <v>115</v>
      </c>
      <c r="F14" s="79">
        <v>11.5</v>
      </c>
      <c r="G14" s="114">
        <v>12</v>
      </c>
      <c r="H14" s="112">
        <f t="shared" si="2"/>
        <v>-0.0416666666666667</v>
      </c>
      <c r="I14" s="14">
        <v>0.59</v>
      </c>
      <c r="J14" s="90">
        <f>I14*(1+0.04)</f>
        <v>0.6136</v>
      </c>
      <c r="K14" s="47">
        <v>0.59</v>
      </c>
      <c r="L14" s="90">
        <v>0.51</v>
      </c>
      <c r="M14" s="47">
        <v>0.5</v>
      </c>
      <c r="N14" s="90">
        <v>0.6</v>
      </c>
      <c r="O14" s="47">
        <v>0.5</v>
      </c>
      <c r="P14" s="90">
        <v>0.61</v>
      </c>
      <c r="Q14" s="47">
        <v>0.69</v>
      </c>
      <c r="R14" s="90">
        <v>0.56</v>
      </c>
      <c r="S14" s="47">
        <v>0.79</v>
      </c>
      <c r="T14" s="90">
        <v>0.64</v>
      </c>
      <c r="U14" s="47">
        <v>0.5</v>
      </c>
      <c r="V14" s="90">
        <v>0.53</v>
      </c>
      <c r="W14" s="47">
        <v>0.59</v>
      </c>
      <c r="X14" s="90">
        <v>0.77</v>
      </c>
      <c r="Y14" s="47">
        <v>0.5</v>
      </c>
      <c r="Z14" s="90">
        <v>0.48</v>
      </c>
      <c r="AA14" s="47">
        <v>0.59</v>
      </c>
      <c r="AB14" s="90">
        <v>0.5</v>
      </c>
      <c r="AC14" s="47">
        <v>0.69</v>
      </c>
      <c r="AD14" s="90">
        <v>0.7</v>
      </c>
      <c r="AE14" s="47">
        <v>0.5</v>
      </c>
      <c r="AF14" s="90">
        <v>0.44</v>
      </c>
      <c r="AG14" s="47">
        <v>0.59</v>
      </c>
      <c r="AH14" s="90">
        <v>1.01</v>
      </c>
      <c r="AI14" s="47">
        <v>0.5</v>
      </c>
      <c r="AJ14" s="90">
        <v>0.55</v>
      </c>
      <c r="AK14" s="47">
        <v>0.59</v>
      </c>
      <c r="AL14" s="90">
        <v>0.42</v>
      </c>
      <c r="AM14" s="47">
        <v>0.5</v>
      </c>
      <c r="AN14" s="90">
        <v>0.49</v>
      </c>
      <c r="AO14" s="47">
        <v>0.5</v>
      </c>
      <c r="AP14" s="90">
        <v>0.49</v>
      </c>
      <c r="AQ14" s="47">
        <v>0.4</v>
      </c>
      <c r="AR14" s="90">
        <v>0.48</v>
      </c>
      <c r="AS14" s="47">
        <v>0.4</v>
      </c>
      <c r="AT14" s="90">
        <v>0.43</v>
      </c>
      <c r="AU14" s="47">
        <v>0.3</v>
      </c>
      <c r="AV14" s="90">
        <v>0.46</v>
      </c>
      <c r="AW14" s="47">
        <v>0.3</v>
      </c>
      <c r="AX14" s="90">
        <v>0.32</v>
      </c>
      <c r="AY14" s="47">
        <v>0.39</v>
      </c>
      <c r="AZ14" s="99">
        <v>0.38</v>
      </c>
      <c r="BA14" s="101">
        <f t="shared" si="4"/>
        <v>11.5</v>
      </c>
      <c r="BB14" s="121">
        <f t="shared" si="5"/>
        <v>11.9836</v>
      </c>
      <c r="BC14" s="121">
        <f t="shared" si="6"/>
        <v>-0.0163999999999955</v>
      </c>
    </row>
    <row r="15" s="101" customFormat="1" ht="12.75" customHeight="1" spans="1:55">
      <c r="A15" s="29" t="s">
        <v>47</v>
      </c>
      <c r="B15" s="14" t="s">
        <v>36</v>
      </c>
      <c r="C15" s="15">
        <v>12</v>
      </c>
      <c r="D15" s="15">
        <v>0</v>
      </c>
      <c r="E15" s="15">
        <v>0</v>
      </c>
      <c r="F15" s="79">
        <v>0</v>
      </c>
      <c r="G15" s="14">
        <v>0</v>
      </c>
      <c r="H15" s="112" t="e">
        <f t="shared" si="2"/>
        <v>#DIV/0!</v>
      </c>
      <c r="I15" s="14"/>
      <c r="J15" s="89">
        <v>0</v>
      </c>
      <c r="K15" s="47"/>
      <c r="L15" s="89">
        <v>0</v>
      </c>
      <c r="M15" s="47"/>
      <c r="N15" s="89">
        <v>0</v>
      </c>
      <c r="O15" s="47"/>
      <c r="P15" s="89">
        <v>0</v>
      </c>
      <c r="Q15" s="47"/>
      <c r="R15" s="89">
        <v>0</v>
      </c>
      <c r="S15" s="47"/>
      <c r="T15" s="89">
        <v>0</v>
      </c>
      <c r="U15" s="47"/>
      <c r="V15" s="89">
        <v>0</v>
      </c>
      <c r="W15" s="47"/>
      <c r="X15" s="89">
        <v>0</v>
      </c>
      <c r="Y15" s="47"/>
      <c r="Z15" s="89">
        <v>0</v>
      </c>
      <c r="AA15" s="47"/>
      <c r="AB15" s="89">
        <v>0</v>
      </c>
      <c r="AC15" s="47"/>
      <c r="AD15" s="89">
        <v>0</v>
      </c>
      <c r="AE15" s="47"/>
      <c r="AF15" s="89">
        <v>0</v>
      </c>
      <c r="AG15" s="47"/>
      <c r="AH15" s="89">
        <v>0</v>
      </c>
      <c r="AI15" s="47"/>
      <c r="AJ15" s="89">
        <v>0</v>
      </c>
      <c r="AK15" s="47"/>
      <c r="AL15" s="89">
        <v>0</v>
      </c>
      <c r="AM15" s="47"/>
      <c r="AN15" s="89">
        <v>0</v>
      </c>
      <c r="AO15" s="47"/>
      <c r="AP15" s="89">
        <v>0</v>
      </c>
      <c r="AQ15" s="47"/>
      <c r="AR15" s="89">
        <v>0</v>
      </c>
      <c r="AS15" s="47"/>
      <c r="AT15" s="89">
        <v>0</v>
      </c>
      <c r="AU15" s="47"/>
      <c r="AV15" s="89">
        <v>0</v>
      </c>
      <c r="AW15" s="47"/>
      <c r="AX15" s="89">
        <v>0</v>
      </c>
      <c r="AY15" s="47"/>
      <c r="AZ15" s="100">
        <v>0</v>
      </c>
      <c r="BA15" s="101">
        <f t="shared" si="4"/>
        <v>0</v>
      </c>
      <c r="BB15" s="121">
        <f t="shared" si="5"/>
        <v>0</v>
      </c>
      <c r="BC15" s="121">
        <f t="shared" si="6"/>
        <v>0</v>
      </c>
    </row>
    <row r="16" s="101" customFormat="1" ht="12.75" customHeight="1" spans="1:55">
      <c r="A16" s="29" t="s">
        <v>48</v>
      </c>
      <c r="B16" s="14" t="s">
        <v>36</v>
      </c>
      <c r="C16" s="15">
        <v>13</v>
      </c>
      <c r="D16" s="15">
        <f>D17+D18</f>
        <v>499</v>
      </c>
      <c r="E16" s="15">
        <v>476</v>
      </c>
      <c r="F16" s="79">
        <f>F17+F18</f>
        <v>108</v>
      </c>
      <c r="G16" s="111">
        <v>111</v>
      </c>
      <c r="H16" s="112">
        <f t="shared" si="2"/>
        <v>-0.027027027027027</v>
      </c>
      <c r="I16" s="15">
        <v>2.38</v>
      </c>
      <c r="J16" s="47">
        <v>5.79</v>
      </c>
      <c r="K16" s="47">
        <v>2.81</v>
      </c>
      <c r="L16" s="47">
        <v>4.68</v>
      </c>
      <c r="M16" s="47">
        <v>2.6</v>
      </c>
      <c r="N16" s="47">
        <v>5.58</v>
      </c>
      <c r="O16" s="47">
        <v>4.11</v>
      </c>
      <c r="P16" s="47">
        <v>5.68</v>
      </c>
      <c r="Q16" s="47">
        <v>3.25</v>
      </c>
      <c r="R16" s="47">
        <v>5.19</v>
      </c>
      <c r="S16" s="47">
        <v>5.41</v>
      </c>
      <c r="T16" s="47">
        <v>5.88</v>
      </c>
      <c r="U16" s="47">
        <v>4.76</v>
      </c>
      <c r="V16" s="47">
        <v>4.86</v>
      </c>
      <c r="W16" s="47">
        <v>5.63</v>
      </c>
      <c r="X16" s="47">
        <v>7.14</v>
      </c>
      <c r="Y16" s="47">
        <v>3.46</v>
      </c>
      <c r="Z16" s="47">
        <v>4.44</v>
      </c>
      <c r="AA16" s="47">
        <v>5.84</v>
      </c>
      <c r="AB16" s="47">
        <v>4.64</v>
      </c>
      <c r="AC16" s="47">
        <v>6.06</v>
      </c>
      <c r="AD16" s="47">
        <v>6.44</v>
      </c>
      <c r="AE16" s="47">
        <v>5.63</v>
      </c>
      <c r="AF16" s="47">
        <v>4.1</v>
      </c>
      <c r="AG16" s="47">
        <v>5.84</v>
      </c>
      <c r="AH16" s="47">
        <v>9.31</v>
      </c>
      <c r="AI16" s="47">
        <v>4.55</v>
      </c>
      <c r="AJ16" s="47">
        <v>5.13</v>
      </c>
      <c r="AK16" s="47">
        <v>3.9</v>
      </c>
      <c r="AL16" s="47">
        <v>3.92</v>
      </c>
      <c r="AM16" s="47">
        <v>6.71</v>
      </c>
      <c r="AN16" s="47">
        <v>4.51</v>
      </c>
      <c r="AO16" s="47">
        <v>5.84</v>
      </c>
      <c r="AP16" s="47">
        <v>4.57</v>
      </c>
      <c r="AQ16" s="47">
        <v>7.58</v>
      </c>
      <c r="AR16" s="47">
        <v>4.4</v>
      </c>
      <c r="AS16" s="47">
        <v>6.49</v>
      </c>
      <c r="AT16" s="47">
        <v>4.01</v>
      </c>
      <c r="AU16" s="47">
        <v>4.33</v>
      </c>
      <c r="AV16" s="47">
        <v>4.29</v>
      </c>
      <c r="AW16" s="47">
        <v>5.19</v>
      </c>
      <c r="AX16" s="47">
        <v>2.95</v>
      </c>
      <c r="AY16" s="47">
        <v>5.63</v>
      </c>
      <c r="AZ16" s="66">
        <v>3.49</v>
      </c>
      <c r="BA16" s="101">
        <f t="shared" si="4"/>
        <v>108</v>
      </c>
      <c r="BB16" s="121">
        <f t="shared" si="5"/>
        <v>111</v>
      </c>
      <c r="BC16" s="121">
        <f t="shared" si="6"/>
        <v>0</v>
      </c>
    </row>
    <row r="17" s="101" customFormat="1" ht="12.75" customHeight="1" spans="1:55">
      <c r="A17" s="29" t="s">
        <v>49</v>
      </c>
      <c r="B17" s="14" t="s">
        <v>36</v>
      </c>
      <c r="C17" s="15">
        <v>14</v>
      </c>
      <c r="D17" s="15">
        <v>0</v>
      </c>
      <c r="E17" s="15">
        <v>0</v>
      </c>
      <c r="F17" s="79">
        <v>0</v>
      </c>
      <c r="G17" s="14">
        <v>0</v>
      </c>
      <c r="H17" s="112" t="e">
        <f t="shared" si="2"/>
        <v>#DIV/0!</v>
      </c>
      <c r="I17" s="14"/>
      <c r="J17" s="89">
        <v>0</v>
      </c>
      <c r="K17" s="47"/>
      <c r="L17" s="89">
        <v>0</v>
      </c>
      <c r="M17" s="47"/>
      <c r="N17" s="89">
        <v>0</v>
      </c>
      <c r="O17" s="47"/>
      <c r="P17" s="89">
        <v>0</v>
      </c>
      <c r="Q17" s="47"/>
      <c r="R17" s="89">
        <v>0</v>
      </c>
      <c r="S17" s="47"/>
      <c r="T17" s="89">
        <v>0</v>
      </c>
      <c r="U17" s="47"/>
      <c r="V17" s="89">
        <v>0</v>
      </c>
      <c r="W17" s="47"/>
      <c r="X17" s="89">
        <v>0</v>
      </c>
      <c r="Y17" s="47"/>
      <c r="Z17" s="89">
        <v>0</v>
      </c>
      <c r="AA17" s="47"/>
      <c r="AB17" s="89">
        <v>0</v>
      </c>
      <c r="AC17" s="47"/>
      <c r="AD17" s="89">
        <v>0</v>
      </c>
      <c r="AE17" s="47"/>
      <c r="AF17" s="89">
        <v>0</v>
      </c>
      <c r="AG17" s="47"/>
      <c r="AH17" s="89">
        <v>0</v>
      </c>
      <c r="AI17" s="47"/>
      <c r="AJ17" s="89">
        <v>0</v>
      </c>
      <c r="AK17" s="47"/>
      <c r="AL17" s="89">
        <v>0</v>
      </c>
      <c r="AM17" s="47"/>
      <c r="AN17" s="89">
        <v>0</v>
      </c>
      <c r="AO17" s="47"/>
      <c r="AP17" s="89">
        <v>0</v>
      </c>
      <c r="AQ17" s="47"/>
      <c r="AR17" s="89">
        <v>0</v>
      </c>
      <c r="AS17" s="47"/>
      <c r="AT17" s="89">
        <v>0</v>
      </c>
      <c r="AU17" s="47"/>
      <c r="AV17" s="89">
        <v>0</v>
      </c>
      <c r="AW17" s="47"/>
      <c r="AX17" s="89">
        <v>0</v>
      </c>
      <c r="AY17" s="47"/>
      <c r="AZ17" s="100">
        <v>0</v>
      </c>
      <c r="BA17" s="101">
        <f t="shared" si="4"/>
        <v>0</v>
      </c>
      <c r="BB17" s="121">
        <f t="shared" si="5"/>
        <v>0</v>
      </c>
      <c r="BC17" s="121">
        <f t="shared" si="6"/>
        <v>0</v>
      </c>
    </row>
    <row r="18" s="101" customFormat="1" ht="12.75" customHeight="1" spans="1:55">
      <c r="A18" s="29" t="s">
        <v>50</v>
      </c>
      <c r="B18" s="14" t="s">
        <v>36</v>
      </c>
      <c r="C18" s="15">
        <v>15</v>
      </c>
      <c r="D18" s="20">
        <v>499</v>
      </c>
      <c r="E18" s="15">
        <v>476</v>
      </c>
      <c r="F18" s="79">
        <v>108</v>
      </c>
      <c r="G18" s="111">
        <v>111</v>
      </c>
      <c r="H18" s="112">
        <f t="shared" si="2"/>
        <v>-0.027027027027027</v>
      </c>
      <c r="I18" s="14">
        <v>2.38</v>
      </c>
      <c r="J18" s="89">
        <f t="shared" ref="J18:N18" si="12">I18*(1+0.027)</f>
        <v>2.44426</v>
      </c>
      <c r="K18" s="47">
        <v>2.81</v>
      </c>
      <c r="L18" s="89">
        <f t="shared" si="12"/>
        <v>2.88587</v>
      </c>
      <c r="M18" s="47">
        <v>2.6</v>
      </c>
      <c r="N18" s="89">
        <f t="shared" si="12"/>
        <v>2.6702</v>
      </c>
      <c r="O18" s="47">
        <v>4.11</v>
      </c>
      <c r="P18" s="89">
        <f t="shared" ref="P18:T18" si="13">O18*(1+0.027)</f>
        <v>4.22097</v>
      </c>
      <c r="Q18" s="47">
        <v>3.25</v>
      </c>
      <c r="R18" s="89">
        <f t="shared" si="13"/>
        <v>3.33775</v>
      </c>
      <c r="S18" s="47">
        <v>5.41</v>
      </c>
      <c r="T18" s="89">
        <f t="shared" si="13"/>
        <v>5.55607</v>
      </c>
      <c r="U18" s="47">
        <v>4.76</v>
      </c>
      <c r="V18" s="89">
        <f t="shared" ref="V18:Z18" si="14">U18*(1+0.027)</f>
        <v>4.88852</v>
      </c>
      <c r="W18" s="47">
        <v>5.63</v>
      </c>
      <c r="X18" s="89">
        <f t="shared" si="14"/>
        <v>5.78201</v>
      </c>
      <c r="Y18" s="47">
        <v>3.46</v>
      </c>
      <c r="Z18" s="89">
        <f t="shared" si="14"/>
        <v>3.55342</v>
      </c>
      <c r="AA18" s="47">
        <v>5.84</v>
      </c>
      <c r="AB18" s="89">
        <f t="shared" ref="AB18:AF18" si="15">AA18*(1+0.027)</f>
        <v>5.99768</v>
      </c>
      <c r="AC18" s="47">
        <v>6.06</v>
      </c>
      <c r="AD18" s="89">
        <f t="shared" si="15"/>
        <v>6.22362</v>
      </c>
      <c r="AE18" s="47">
        <v>5.63</v>
      </c>
      <c r="AF18" s="89">
        <f t="shared" si="15"/>
        <v>5.78201</v>
      </c>
      <c r="AG18" s="47">
        <v>5.84</v>
      </c>
      <c r="AH18" s="89">
        <f t="shared" ref="AH18:AL18" si="16">AG18*(1+0.027)</f>
        <v>5.99768</v>
      </c>
      <c r="AI18" s="47">
        <v>4.55</v>
      </c>
      <c r="AJ18" s="89">
        <f t="shared" si="16"/>
        <v>4.67285</v>
      </c>
      <c r="AK18" s="47">
        <v>3.9</v>
      </c>
      <c r="AL18" s="89">
        <f t="shared" si="16"/>
        <v>4.0053</v>
      </c>
      <c r="AM18" s="47">
        <v>6.71</v>
      </c>
      <c r="AN18" s="89">
        <f t="shared" ref="AN18:AR18" si="17">AM18*(1+0.027)</f>
        <v>6.89117</v>
      </c>
      <c r="AO18" s="47">
        <v>5.84</v>
      </c>
      <c r="AP18" s="89">
        <f t="shared" si="17"/>
        <v>5.99768</v>
      </c>
      <c r="AQ18" s="47">
        <v>7.58</v>
      </c>
      <c r="AR18" s="89">
        <f t="shared" si="17"/>
        <v>7.78466</v>
      </c>
      <c r="AS18" s="47">
        <v>6.49</v>
      </c>
      <c r="AT18" s="89">
        <f t="shared" ref="AT18:AX18" si="18">AS18*(1+0.027)</f>
        <v>6.66523</v>
      </c>
      <c r="AU18" s="47">
        <v>4.33</v>
      </c>
      <c r="AV18" s="89">
        <f t="shared" si="18"/>
        <v>4.44691</v>
      </c>
      <c r="AW18" s="47">
        <v>5.19</v>
      </c>
      <c r="AX18" s="89">
        <f t="shared" si="18"/>
        <v>5.33013</v>
      </c>
      <c r="AY18" s="47">
        <v>5.63</v>
      </c>
      <c r="AZ18" s="100">
        <f>AY18*(1+0.027)</f>
        <v>5.78201</v>
      </c>
      <c r="BA18" s="101">
        <f t="shared" si="4"/>
        <v>108</v>
      </c>
      <c r="BB18" s="121">
        <f t="shared" si="5"/>
        <v>110.916</v>
      </c>
      <c r="BC18" s="121">
        <f t="shared" si="6"/>
        <v>-0.0840000000000032</v>
      </c>
    </row>
    <row r="19" ht="19.5" customHeight="1" spans="1:8">
      <c r="A19" s="115" t="s">
        <v>51</v>
      </c>
      <c r="B19" s="115"/>
      <c r="C19" s="115"/>
      <c r="D19" s="115"/>
      <c r="E19" s="115"/>
      <c r="F19" s="115"/>
      <c r="G19" s="115"/>
      <c r="H19" s="3"/>
    </row>
    <row r="20" ht="22" customHeight="1" spans="1:8">
      <c r="A20" s="116"/>
      <c r="B20" s="116"/>
      <c r="C20" s="116"/>
      <c r="D20" s="116"/>
      <c r="E20" s="116"/>
      <c r="F20" s="116"/>
      <c r="G20" s="116"/>
      <c r="H20" s="116"/>
    </row>
    <row r="21" ht="18" customHeight="1" spans="1:52">
      <c r="A21" s="122" t="s">
        <v>52</v>
      </c>
      <c r="B21" s="118" t="s">
        <v>53</v>
      </c>
      <c r="C21" s="116"/>
      <c r="D21" s="91">
        <f t="shared" ref="D21:J21" si="19">D4-D5-D12-D16</f>
        <v>0</v>
      </c>
      <c r="E21" s="91">
        <f t="shared" si="19"/>
        <v>0</v>
      </c>
      <c r="F21" s="91">
        <f t="shared" si="19"/>
        <v>0</v>
      </c>
      <c r="G21" s="91">
        <f t="shared" si="19"/>
        <v>0</v>
      </c>
      <c r="H21" s="80"/>
      <c r="I21" s="91">
        <f t="shared" si="19"/>
        <v>3.81916720471054e-14</v>
      </c>
      <c r="J21" s="91">
        <f t="shared" si="19"/>
        <v>-2.38919994899334e-13</v>
      </c>
      <c r="K21" s="91">
        <f t="shared" ref="K21:AZ21" si="20">K4-K5-K12-K16</f>
        <v>-1.82520665248376e-13</v>
      </c>
      <c r="L21" s="91">
        <f t="shared" si="20"/>
        <v>-3.5171865420125e-13</v>
      </c>
      <c r="M21" s="91">
        <f t="shared" si="20"/>
        <v>-1.99840144432528e-14</v>
      </c>
      <c r="N21" s="91">
        <f t="shared" si="20"/>
        <v>1.4033219031262e-13</v>
      </c>
      <c r="O21" s="91">
        <f t="shared" si="20"/>
        <v>3.08197911635943e-13</v>
      </c>
      <c r="P21" s="91">
        <f t="shared" si="20"/>
        <v>-2.8421709430404e-14</v>
      </c>
      <c r="Q21" s="91">
        <f t="shared" si="20"/>
        <v>2.00728322852228e-13</v>
      </c>
      <c r="R21" s="91">
        <f t="shared" si="20"/>
        <v>1.4299672557172e-13</v>
      </c>
      <c r="S21" s="91">
        <f t="shared" si="20"/>
        <v>6.3948846218409e-14</v>
      </c>
      <c r="T21" s="91">
        <f t="shared" si="20"/>
        <v>2.1582735598713e-13</v>
      </c>
      <c r="U21" s="91">
        <f t="shared" si="20"/>
        <v>-1.15463194561016e-13</v>
      </c>
      <c r="V21" s="91">
        <f t="shared" si="20"/>
        <v>-2.57571741713036e-14</v>
      </c>
      <c r="W21" s="91">
        <f t="shared" si="20"/>
        <v>2.19380069665931e-13</v>
      </c>
      <c r="X21" s="91">
        <f t="shared" si="20"/>
        <v>0</v>
      </c>
      <c r="Y21" s="91">
        <f t="shared" si="20"/>
        <v>4.70734562441066e-14</v>
      </c>
      <c r="Z21" s="91">
        <f t="shared" si="20"/>
        <v>1.15463194561016e-14</v>
      </c>
      <c r="AA21" s="91">
        <f t="shared" si="20"/>
        <v>1.10134124042816e-13</v>
      </c>
      <c r="AB21" s="91">
        <f t="shared" si="20"/>
        <v>-3.34843264226947e-13</v>
      </c>
      <c r="AC21" s="91">
        <f t="shared" si="20"/>
        <v>-1.00364161426114e-13</v>
      </c>
      <c r="AD21" s="91">
        <f t="shared" si="20"/>
        <v>1.50990331349021e-14</v>
      </c>
      <c r="AE21" s="91">
        <f t="shared" si="20"/>
        <v>1.4477308241112e-13</v>
      </c>
      <c r="AF21" s="91">
        <f t="shared" si="20"/>
        <v>-9.05941988094128e-14</v>
      </c>
      <c r="AG21" s="91">
        <f t="shared" si="20"/>
        <v>-5.32907051820075e-14</v>
      </c>
      <c r="AH21" s="91">
        <f t="shared" si="20"/>
        <v>-3.01980662698043e-14</v>
      </c>
      <c r="AI21" s="91">
        <f t="shared" si="20"/>
        <v>-1.16351372980716e-13</v>
      </c>
      <c r="AJ21" s="91">
        <f t="shared" si="20"/>
        <v>5.95079541199084e-14</v>
      </c>
      <c r="AK21" s="91">
        <f t="shared" si="20"/>
        <v>-1.73194791841524e-14</v>
      </c>
      <c r="AL21" s="91">
        <f t="shared" si="20"/>
        <v>1.54543045027822e-13</v>
      </c>
      <c r="AM21" s="91">
        <f t="shared" si="20"/>
        <v>5.41788836017076e-14</v>
      </c>
      <c r="AN21" s="91">
        <f t="shared" si="20"/>
        <v>-1.19015908239817e-13</v>
      </c>
      <c r="AO21" s="91">
        <f t="shared" si="20"/>
        <v>-9.9475983006414e-14</v>
      </c>
      <c r="AP21" s="91">
        <f t="shared" si="20"/>
        <v>3.5527136788005e-14</v>
      </c>
      <c r="AQ21" s="91">
        <f t="shared" si="20"/>
        <v>-2.66453525910038e-14</v>
      </c>
      <c r="AR21" s="91">
        <f t="shared" si="20"/>
        <v>1.36779476633819e-13</v>
      </c>
      <c r="AS21" s="91">
        <f t="shared" si="20"/>
        <v>3.73034936274053e-14</v>
      </c>
      <c r="AT21" s="91">
        <f t="shared" si="20"/>
        <v>-9.05941988094128e-14</v>
      </c>
      <c r="AU21" s="91">
        <f t="shared" si="20"/>
        <v>-1.95399252334028e-14</v>
      </c>
      <c r="AV21" s="91">
        <f t="shared" si="20"/>
        <v>-1.00364161426114e-13</v>
      </c>
      <c r="AW21" s="91">
        <f t="shared" si="20"/>
        <v>2.26485497023532e-13</v>
      </c>
      <c r="AX21" s="91">
        <f t="shared" si="20"/>
        <v>-2.93987056920741e-13</v>
      </c>
      <c r="AY21" s="91">
        <f t="shared" si="20"/>
        <v>2.17603712826531e-13</v>
      </c>
      <c r="AZ21" s="91">
        <f t="shared" si="20"/>
        <v>3.19744231092045e-14</v>
      </c>
    </row>
    <row r="22" ht="18" customHeight="1" spans="1:52">
      <c r="A22" s="122"/>
      <c r="B22" s="118" t="s">
        <v>53</v>
      </c>
      <c r="C22" s="116"/>
      <c r="D22" s="91">
        <f t="shared" ref="D22:J22" si="21">D5-D6-D10-D11</f>
        <v>1031</v>
      </c>
      <c r="E22" s="91">
        <f t="shared" si="21"/>
        <v>0</v>
      </c>
      <c r="F22" s="91">
        <f t="shared" si="21"/>
        <v>0</v>
      </c>
      <c r="G22" s="91">
        <f t="shared" si="21"/>
        <v>0</v>
      </c>
      <c r="H22" s="80"/>
      <c r="I22" s="91">
        <f t="shared" si="21"/>
        <v>2.18491891246231e-13</v>
      </c>
      <c r="J22" s="91">
        <f t="shared" si="21"/>
        <v>1.10134124042816e-13</v>
      </c>
      <c r="K22" s="91">
        <f t="shared" ref="K22:AZ22" si="22">K5-K6-K10-K11</f>
        <v>-1.27897692436818e-13</v>
      </c>
      <c r="L22" s="91">
        <f t="shared" si="22"/>
        <v>-1.03028696685215e-13</v>
      </c>
      <c r="M22" s="91">
        <f t="shared" si="22"/>
        <v>-1.63424829224823e-13</v>
      </c>
      <c r="N22" s="91">
        <f t="shared" si="22"/>
        <v>-1.77635683940025e-13</v>
      </c>
      <c r="O22" s="91">
        <f t="shared" si="22"/>
        <v>-2.16715534406831e-13</v>
      </c>
      <c r="P22" s="91">
        <f t="shared" si="22"/>
        <v>4.9737991503207e-14</v>
      </c>
      <c r="Q22" s="91">
        <f t="shared" si="22"/>
        <v>5.32907051820075e-14</v>
      </c>
      <c r="R22" s="91">
        <f t="shared" si="22"/>
        <v>-1.49213974509621e-13</v>
      </c>
      <c r="S22" s="91">
        <f t="shared" si="22"/>
        <v>1.08357767203415e-13</v>
      </c>
      <c r="T22" s="91">
        <f t="shared" si="22"/>
        <v>-2.8421709430404e-14</v>
      </c>
      <c r="U22" s="91">
        <f t="shared" si="22"/>
        <v>-8.17124146124115e-14</v>
      </c>
      <c r="V22" s="91">
        <f t="shared" si="22"/>
        <v>1.59872115546023e-14</v>
      </c>
      <c r="W22" s="91">
        <f t="shared" si="22"/>
        <v>2.18491891246231e-13</v>
      </c>
      <c r="X22" s="91">
        <f t="shared" si="22"/>
        <v>-1.33226762955019e-13</v>
      </c>
      <c r="Y22" s="91">
        <f t="shared" si="22"/>
        <v>7.105427357601e-14</v>
      </c>
      <c r="Z22" s="91">
        <f t="shared" si="22"/>
        <v>3.19744231092045e-14</v>
      </c>
      <c r="AA22" s="91">
        <f t="shared" si="22"/>
        <v>1.81188397618826e-13</v>
      </c>
      <c r="AB22" s="91">
        <f t="shared" si="22"/>
        <v>-7.105427357601e-14</v>
      </c>
      <c r="AC22" s="91">
        <f t="shared" si="22"/>
        <v>-8.88178419700125e-15</v>
      </c>
      <c r="AD22" s="91">
        <f t="shared" si="22"/>
        <v>-6.3948846218409e-14</v>
      </c>
      <c r="AE22" s="91">
        <f t="shared" si="22"/>
        <v>2.66453525910038e-14</v>
      </c>
      <c r="AF22" s="91">
        <f t="shared" si="22"/>
        <v>-8.88178419700125e-14</v>
      </c>
      <c r="AG22" s="91">
        <f t="shared" si="22"/>
        <v>-9.9475983006414e-14</v>
      </c>
      <c r="AH22" s="91">
        <f t="shared" si="22"/>
        <v>0</v>
      </c>
      <c r="AI22" s="91">
        <f t="shared" si="22"/>
        <v>0</v>
      </c>
      <c r="AJ22" s="91">
        <f t="shared" si="22"/>
        <v>0</v>
      </c>
      <c r="AK22" s="91">
        <f t="shared" si="22"/>
        <v>0</v>
      </c>
      <c r="AL22" s="91">
        <f t="shared" si="22"/>
        <v>-1.13686837721616e-13</v>
      </c>
      <c r="AM22" s="91">
        <f t="shared" si="22"/>
        <v>0</v>
      </c>
      <c r="AN22" s="91">
        <f t="shared" si="22"/>
        <v>0</v>
      </c>
      <c r="AO22" s="91">
        <f t="shared" si="22"/>
        <v>-7.105427357601e-14</v>
      </c>
      <c r="AP22" s="91">
        <f t="shared" si="22"/>
        <v>-9.9475983006414e-14</v>
      </c>
      <c r="AQ22" s="91">
        <f t="shared" si="22"/>
        <v>2.8421709430404e-14</v>
      </c>
      <c r="AR22" s="91">
        <f t="shared" si="22"/>
        <v>8.5265128291212e-14</v>
      </c>
      <c r="AS22" s="91">
        <f t="shared" si="22"/>
        <v>1.06581410364015e-13</v>
      </c>
      <c r="AT22" s="91">
        <f t="shared" si="22"/>
        <v>0</v>
      </c>
      <c r="AU22" s="91">
        <f t="shared" si="22"/>
        <v>0</v>
      </c>
      <c r="AV22" s="91">
        <f t="shared" si="22"/>
        <v>-1.06581410364015e-13</v>
      </c>
      <c r="AW22" s="91">
        <f t="shared" si="22"/>
        <v>-2.66453525910038e-14</v>
      </c>
      <c r="AX22" s="91">
        <f t="shared" si="22"/>
        <v>2.07833750209829e-13</v>
      </c>
      <c r="AY22" s="91">
        <f t="shared" si="22"/>
        <v>0</v>
      </c>
      <c r="AZ22" s="91">
        <f t="shared" si="22"/>
        <v>-1.10134124042816e-13</v>
      </c>
    </row>
    <row r="23" ht="18" customHeight="1" spans="1:52">
      <c r="A23" s="122"/>
      <c r="B23" s="118" t="s">
        <v>53</v>
      </c>
      <c r="C23" s="116"/>
      <c r="D23" s="91">
        <f>D6-D7-D9</f>
        <v>0</v>
      </c>
      <c r="E23" s="91">
        <f>E6-E7-E9</f>
        <v>0</v>
      </c>
      <c r="F23" s="91">
        <f>F6-F7-F9</f>
        <v>0</v>
      </c>
      <c r="G23" s="91">
        <f>G6-G7-G9</f>
        <v>0</v>
      </c>
      <c r="H23" s="91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</row>
    <row r="24" ht="18" customHeight="1" spans="1:52">
      <c r="A24" s="122"/>
      <c r="B24" s="118" t="s">
        <v>54</v>
      </c>
      <c r="C24" s="116"/>
      <c r="D24" s="91">
        <f t="shared" ref="D24:J24" si="23">D12-D13-D14-D15</f>
        <v>0</v>
      </c>
      <c r="E24" s="91">
        <f t="shared" si="23"/>
        <v>0</v>
      </c>
      <c r="F24" s="91">
        <f t="shared" si="23"/>
        <v>0</v>
      </c>
      <c r="G24" s="91">
        <f t="shared" si="23"/>
        <v>0</v>
      </c>
      <c r="H24" s="80"/>
      <c r="I24" s="91">
        <f t="shared" si="23"/>
        <v>0</v>
      </c>
      <c r="J24" s="91">
        <f t="shared" si="23"/>
        <v>1.66533453693773e-15</v>
      </c>
      <c r="K24" s="91">
        <f t="shared" ref="K24:AZ24" si="24">K12-K13-K14-K15</f>
        <v>0</v>
      </c>
      <c r="L24" s="91">
        <f t="shared" si="24"/>
        <v>1.55431223447522e-15</v>
      </c>
      <c r="M24" s="91">
        <f t="shared" si="24"/>
        <v>1.77635683940025e-15</v>
      </c>
      <c r="N24" s="91">
        <f t="shared" si="24"/>
        <v>0</v>
      </c>
      <c r="O24" s="91">
        <f t="shared" si="24"/>
        <v>0</v>
      </c>
      <c r="P24" s="91">
        <f t="shared" si="24"/>
        <v>-5.55111512312578e-16</v>
      </c>
      <c r="Q24" s="91">
        <f t="shared" si="24"/>
        <v>0</v>
      </c>
      <c r="R24" s="91">
        <f t="shared" si="24"/>
        <v>0</v>
      </c>
      <c r="S24" s="91">
        <f t="shared" si="24"/>
        <v>-8.88178419700125e-16</v>
      </c>
      <c r="T24" s="91">
        <f t="shared" si="24"/>
        <v>5.55111512312578e-16</v>
      </c>
      <c r="U24" s="91">
        <f t="shared" si="24"/>
        <v>-1.77635683940025e-15</v>
      </c>
      <c r="V24" s="91">
        <f t="shared" si="24"/>
        <v>1.11022302462516e-15</v>
      </c>
      <c r="W24" s="91">
        <f t="shared" si="24"/>
        <v>0</v>
      </c>
      <c r="X24" s="91">
        <f t="shared" si="24"/>
        <v>0</v>
      </c>
      <c r="Y24" s="91">
        <f t="shared" si="24"/>
        <v>0</v>
      </c>
      <c r="Z24" s="91">
        <f t="shared" si="24"/>
        <v>4.44089209850063e-16</v>
      </c>
      <c r="AA24" s="91">
        <f t="shared" si="24"/>
        <v>0</v>
      </c>
      <c r="AB24" s="91">
        <f t="shared" si="24"/>
        <v>0</v>
      </c>
      <c r="AC24" s="91">
        <f t="shared" si="24"/>
        <v>1.33226762955019e-15</v>
      </c>
      <c r="AD24" s="91">
        <f t="shared" si="24"/>
        <v>1.11022302462516e-15</v>
      </c>
      <c r="AE24" s="91">
        <f t="shared" si="24"/>
        <v>0</v>
      </c>
      <c r="AF24" s="91">
        <f t="shared" si="24"/>
        <v>1.27675647831893e-15</v>
      </c>
      <c r="AG24" s="91">
        <f t="shared" si="24"/>
        <v>0</v>
      </c>
      <c r="AH24" s="91">
        <f t="shared" si="24"/>
        <v>1.55431223447522e-15</v>
      </c>
      <c r="AI24" s="91">
        <f t="shared" si="24"/>
        <v>0</v>
      </c>
      <c r="AJ24" s="91">
        <f t="shared" si="24"/>
        <v>6.66133814775094e-16</v>
      </c>
      <c r="AK24" s="91">
        <f t="shared" si="24"/>
        <v>0</v>
      </c>
      <c r="AL24" s="91">
        <f t="shared" si="24"/>
        <v>0</v>
      </c>
      <c r="AM24" s="91">
        <f t="shared" si="24"/>
        <v>0</v>
      </c>
      <c r="AN24" s="91">
        <f t="shared" si="24"/>
        <v>-1.55431223447522e-15</v>
      </c>
      <c r="AO24" s="91">
        <f t="shared" si="24"/>
        <v>0</v>
      </c>
      <c r="AP24" s="91">
        <f t="shared" si="24"/>
        <v>-1.55431223447522e-15</v>
      </c>
      <c r="AQ24" s="91">
        <f t="shared" si="24"/>
        <v>-1.4432899320127e-15</v>
      </c>
      <c r="AR24" s="91">
        <f t="shared" si="24"/>
        <v>4.44089209850063e-16</v>
      </c>
      <c r="AS24" s="91">
        <f t="shared" si="24"/>
        <v>-1.4432899320127e-15</v>
      </c>
      <c r="AT24" s="91">
        <f t="shared" si="24"/>
        <v>-2.77555756156289e-16</v>
      </c>
      <c r="AU24" s="91">
        <f t="shared" si="24"/>
        <v>7.21644966006352e-16</v>
      </c>
      <c r="AV24" s="91">
        <f t="shared" si="24"/>
        <v>8.32667268468867e-16</v>
      </c>
      <c r="AW24" s="91">
        <f t="shared" si="24"/>
        <v>7.21644966006352e-16</v>
      </c>
      <c r="AX24" s="91">
        <f t="shared" si="24"/>
        <v>2.77555756156289e-16</v>
      </c>
      <c r="AY24" s="91">
        <f t="shared" si="24"/>
        <v>5.55111512312578e-16</v>
      </c>
      <c r="AZ24" s="91">
        <f t="shared" si="24"/>
        <v>7.7715611723761e-16</v>
      </c>
    </row>
    <row r="25" ht="18" customHeight="1" spans="1:52">
      <c r="A25" s="122"/>
      <c r="B25" s="118" t="s">
        <v>53</v>
      </c>
      <c r="C25" s="116"/>
      <c r="D25" s="91">
        <f>D16-D17-D18</f>
        <v>0</v>
      </c>
      <c r="E25" s="91">
        <f>E16-E17-E18</f>
        <v>0</v>
      </c>
      <c r="F25" s="91">
        <f>F16-F17-F18</f>
        <v>0</v>
      </c>
      <c r="G25" s="91">
        <f>G16-G17-G18</f>
        <v>0</v>
      </c>
      <c r="H25" s="8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</row>
  </sheetData>
  <mergeCells count="32">
    <mergeCell ref="A1:H1"/>
    <mergeCell ref="B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A19:H19"/>
    <mergeCell ref="A20:H20"/>
    <mergeCell ref="B21:C21"/>
    <mergeCell ref="B22:C22"/>
    <mergeCell ref="B23:C23"/>
    <mergeCell ref="B24:C24"/>
    <mergeCell ref="B25:C25"/>
    <mergeCell ref="A21:A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5"/>
  <sheetViews>
    <sheetView workbookViewId="0">
      <pane xSplit="8" ySplit="3" topLeftCell="AM4" activePane="bottomRight" state="frozen"/>
      <selection/>
      <selection pane="topRight"/>
      <selection pane="bottomLeft"/>
      <selection pane="bottomRight" activeCell="E30" sqref="E30"/>
    </sheetView>
  </sheetViews>
  <sheetFormatPr defaultColWidth="8" defaultRowHeight="13.5"/>
  <cols>
    <col min="1" max="1" width="27.5583333333333" style="3" customWidth="1"/>
    <col min="2" max="2" width="8.74166666666667" style="102" customWidth="1"/>
    <col min="3" max="3" width="4.89166666666667" style="39" customWidth="1"/>
    <col min="4" max="4" width="8.66666666666667" style="39" customWidth="1"/>
    <col min="5" max="5" width="7.33333333333333" style="39" customWidth="1"/>
    <col min="6" max="6" width="9.925" style="39" customWidth="1"/>
    <col min="7" max="7" width="9.225" style="39" customWidth="1"/>
    <col min="8" max="8" width="10.1083333333333" style="39" customWidth="1"/>
    <col min="53" max="53" width="8" style="3" hidden="1" customWidth="1"/>
    <col min="54" max="55" width="8.13333333333333" style="103" hidden="1" customWidth="1"/>
    <col min="56" max="16379" width="8" style="3"/>
  </cols>
  <sheetData>
    <row r="1" ht="23.25" customHeight="1" spans="1:8">
      <c r="A1" s="104" t="s">
        <v>0</v>
      </c>
      <c r="B1" s="104"/>
      <c r="C1" s="104"/>
      <c r="D1" s="104"/>
      <c r="E1" s="104"/>
      <c r="F1" s="104"/>
      <c r="G1" s="104"/>
      <c r="H1" s="104"/>
    </row>
    <row r="2" s="7" customFormat="1" ht="45" customHeight="1" spans="1:55">
      <c r="A2" s="105" t="s">
        <v>55</v>
      </c>
      <c r="B2" s="106" t="s">
        <v>2</v>
      </c>
      <c r="C2" s="106"/>
      <c r="D2" s="106"/>
      <c r="E2" s="106"/>
      <c r="F2" s="106"/>
      <c r="G2" s="106"/>
      <c r="H2" s="10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 s="7" t="s">
        <v>25</v>
      </c>
      <c r="BB2" s="119"/>
      <c r="BC2" s="119" t="s">
        <v>26</v>
      </c>
    </row>
    <row r="3" s="7" customFormat="1" ht="26" customHeight="1" spans="1:55">
      <c r="A3" s="107" t="s">
        <v>27</v>
      </c>
      <c r="B3" s="107" t="s">
        <v>28</v>
      </c>
      <c r="C3" s="107" t="s">
        <v>29</v>
      </c>
      <c r="D3" s="84" t="s">
        <v>30</v>
      </c>
      <c r="E3" s="84" t="s">
        <v>31</v>
      </c>
      <c r="F3" s="84" t="s">
        <v>32</v>
      </c>
      <c r="G3" s="84" t="s">
        <v>33</v>
      </c>
      <c r="H3" s="108" t="s">
        <v>34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85" t="s">
        <v>32</v>
      </c>
      <c r="BB3" s="120" t="s">
        <v>33</v>
      </c>
      <c r="BC3" s="119"/>
    </row>
    <row r="4" s="101" customFormat="1" ht="12.75" customHeight="1" spans="1:55">
      <c r="A4" s="29" t="s">
        <v>35</v>
      </c>
      <c r="B4" s="14" t="s">
        <v>36</v>
      </c>
      <c r="C4" s="15">
        <v>1</v>
      </c>
      <c r="D4" s="15">
        <f t="shared" ref="D4:G4" si="0">D5+D12+D16</f>
        <v>88654</v>
      </c>
      <c r="E4" s="15">
        <f t="shared" si="0"/>
        <v>87279</v>
      </c>
      <c r="F4" s="87">
        <f t="shared" si="0"/>
        <v>40505.5</v>
      </c>
      <c r="G4" s="15">
        <f t="shared" si="0"/>
        <v>42000</v>
      </c>
      <c r="H4" s="109">
        <f t="shared" ref="H4:H18" si="1">(F4-G4)/G4</f>
        <v>-0.0355833333333333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101">
        <f>Sheet1!A4+Sheet1!C4+Sheet1!E4+Sheet1!G4+Sheet1!I4+Sheet1!K4+Sheet1!M4+Sheet1!O4+Sheet1!Q4+Sheet1!S4+Sheet1!U4+Sheet1!W4+Sheet1!Y4+Sheet1!AA4+Sheet1!AC4+Sheet1!AE4+Sheet1!AG4+Sheet1!AI4+Sheet1!AK4+Sheet1!AM4+Sheet1!AO4+Sheet1!AQ4</f>
        <v>40488.3</v>
      </c>
      <c r="BB4" s="121">
        <f>Sheet1!B4+Sheet1!D4+Sheet1!F4+Sheet1!H4+Sheet1!J4+Sheet1!L4+Sheet1!N4+Sheet1!P4+Sheet1!R4+Sheet1!T4+Sheet1!V4+Sheet1!X4+Sheet1!Z4+Sheet1!AB4+Sheet1!AD4+Sheet1!AF4+Sheet1!AH4+Sheet1!AJ4+Sheet1!AL4+Sheet1!AN4+Sheet1!AP4+Sheet1!AR4</f>
        <v>42000.26271</v>
      </c>
      <c r="BC4" s="121">
        <f t="shared" ref="BC4:BC18" si="2">BB4-G4</f>
        <v>0.262710000009974</v>
      </c>
    </row>
    <row r="5" s="101" customFormat="1" ht="12.75" customHeight="1" spans="1:55">
      <c r="A5" s="29" t="s">
        <v>37</v>
      </c>
      <c r="B5" s="14" t="s">
        <v>36</v>
      </c>
      <c r="C5" s="15">
        <v>2</v>
      </c>
      <c r="D5" s="15">
        <f>D6+D12+D16</f>
        <v>84663</v>
      </c>
      <c r="E5" s="110">
        <v>83330</v>
      </c>
      <c r="F5" s="87">
        <f>F6+F10+F11</f>
        <v>40038</v>
      </c>
      <c r="G5" s="111">
        <v>41521</v>
      </c>
      <c r="H5" s="112">
        <f t="shared" si="1"/>
        <v>-0.0357168661641097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 s="101">
        <f>Sheet1!A5+Sheet1!C5+Sheet1!E5+Sheet1!G5+Sheet1!I5+Sheet1!K5+Sheet1!M5+Sheet1!O5+Sheet1!Q5+Sheet1!S5+Sheet1!U5+Sheet1!W5+Sheet1!Y5+Sheet1!AA5+Sheet1!AC5+Sheet1!AE5+Sheet1!AG5+Sheet1!AI5+Sheet1!AK5+Sheet1!AM5+Sheet1!AO5+Sheet1!AQ5</f>
        <v>40038</v>
      </c>
      <c r="BB5" s="121">
        <f>Sheet1!B5+Sheet1!D5+Sheet1!F5+Sheet1!H5+Sheet1!J5+Sheet1!L5+Sheet1!N5+Sheet1!P5+Sheet1!R5+Sheet1!T5+Sheet1!V5+Sheet1!X5+Sheet1!Z5+Sheet1!AB5+Sheet1!AD5+Sheet1!AF5+Sheet1!AH5+Sheet1!AJ5+Sheet1!AL5+Sheet1!AN5+Sheet1!AP5+Sheet1!AR5</f>
        <v>41521.08695</v>
      </c>
      <c r="BC5" s="121">
        <f t="shared" si="2"/>
        <v>0.0869500000044354</v>
      </c>
    </row>
    <row r="6" s="101" customFormat="1" ht="12.75" customHeight="1" spans="1:55">
      <c r="A6" s="29" t="s">
        <v>38</v>
      </c>
      <c r="B6" s="14" t="s">
        <v>36</v>
      </c>
      <c r="C6" s="15">
        <v>3</v>
      </c>
      <c r="D6" s="15">
        <f>D7+D8+D9</f>
        <v>80672</v>
      </c>
      <c r="E6" s="15">
        <v>80509</v>
      </c>
      <c r="F6" s="87">
        <f>F7+F9</f>
        <v>39485</v>
      </c>
      <c r="G6" s="111">
        <v>40946</v>
      </c>
      <c r="H6" s="112">
        <f t="shared" si="1"/>
        <v>-0.0356811410149954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 s="101">
        <f>Sheet1!A6+Sheet1!C6+Sheet1!E6+Sheet1!G6+Sheet1!I6+Sheet1!K6+Sheet1!M6+Sheet1!O6+Sheet1!Q6+Sheet1!S6+Sheet1!U6+Sheet1!W6+Sheet1!Y6+Sheet1!AA6+Sheet1!AC6+Sheet1!AE6+Sheet1!AG6+Sheet1!AI6+Sheet1!AK6+Sheet1!AM6+Sheet1!AO6+Sheet1!AQ6</f>
        <v>39485</v>
      </c>
      <c r="BB6" s="121">
        <f>Sheet1!B6+Sheet1!D6+Sheet1!F6+Sheet1!H6+Sheet1!J6+Sheet1!L6+Sheet1!N6+Sheet1!P6+Sheet1!R6+Sheet1!T6+Sheet1!V6+Sheet1!X6+Sheet1!Z6+Sheet1!AB6+Sheet1!AD6+Sheet1!AF6+Sheet1!AH6+Sheet1!AJ6+Sheet1!AL6+Sheet1!AN6+Sheet1!AP6+Sheet1!AR6</f>
        <v>40946.0484</v>
      </c>
      <c r="BC6" s="121">
        <f t="shared" si="2"/>
        <v>0.04840000000695</v>
      </c>
    </row>
    <row r="7" s="101" customFormat="1" ht="12.75" customHeight="1" spans="1:55">
      <c r="A7" s="29" t="s">
        <v>39</v>
      </c>
      <c r="B7" s="14" t="s">
        <v>36</v>
      </c>
      <c r="C7" s="15">
        <v>4</v>
      </c>
      <c r="D7" s="20">
        <v>65620</v>
      </c>
      <c r="E7" s="15">
        <v>65543</v>
      </c>
      <c r="F7" s="87">
        <v>32629</v>
      </c>
      <c r="G7" s="113">
        <v>33899</v>
      </c>
      <c r="H7" s="112">
        <f t="shared" si="1"/>
        <v>-0.0374642319832443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 s="101">
        <f>Sheet1!A7+Sheet1!C7+Sheet1!E7+Sheet1!G7+Sheet1!I7+Sheet1!K7+Sheet1!M7+Sheet1!O7+Sheet1!Q7+Sheet1!S7+Sheet1!U7+Sheet1!W7+Sheet1!Y7+Sheet1!AA7+Sheet1!AC7+Sheet1!AE7+Sheet1!AG7+Sheet1!AI7+Sheet1!AK7+Sheet1!AM7+Sheet1!AO7+Sheet1!AQ7</f>
        <v>32629</v>
      </c>
      <c r="BB7" s="121">
        <f>Sheet1!B7+Sheet1!D7+Sheet1!F7+Sheet1!H7+Sheet1!J7+Sheet1!L7+Sheet1!N7+Sheet1!P7+Sheet1!R7+Sheet1!T7+Sheet1!V7+Sheet1!X7+Sheet1!Z7+Sheet1!AB7+Sheet1!AD7+Sheet1!AF7+Sheet1!AH7+Sheet1!AJ7+Sheet1!AL7+Sheet1!AN7+Sheet1!AP7+Sheet1!AR7</f>
        <v>33899.0484</v>
      </c>
      <c r="BC7" s="121">
        <f t="shared" si="2"/>
        <v>0.048399999999674</v>
      </c>
    </row>
    <row r="8" s="101" customFormat="1" ht="12.75" customHeight="1" spans="1:55">
      <c r="A8" s="29" t="s">
        <v>40</v>
      </c>
      <c r="B8" s="14" t="s">
        <v>36</v>
      </c>
      <c r="C8" s="15">
        <v>5</v>
      </c>
      <c r="D8" s="15">
        <v>0</v>
      </c>
      <c r="E8" s="15">
        <v>0</v>
      </c>
      <c r="F8" s="87">
        <v>0</v>
      </c>
      <c r="G8" s="111">
        <v>0</v>
      </c>
      <c r="H8" s="112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 s="101">
        <f>Sheet1!A8+Sheet1!C8+Sheet1!E8+Sheet1!G8+Sheet1!I8+Sheet1!K8+Sheet1!M8+Sheet1!O8+Sheet1!Q8+Sheet1!S8+Sheet1!U8+Sheet1!W8+Sheet1!Y8+Sheet1!AA8+Sheet1!AC8+Sheet1!AE8+Sheet1!AG8+Sheet1!AI8+Sheet1!AK8+Sheet1!AM8+Sheet1!AO8+Sheet1!AQ8</f>
        <v>0</v>
      </c>
      <c r="BB8" s="121">
        <f>Sheet1!B8+Sheet1!D8+Sheet1!F8+Sheet1!H8+Sheet1!J8+Sheet1!L8+Sheet1!N8+Sheet1!P8+Sheet1!R8+Sheet1!T8+Sheet1!V8+Sheet1!X8+Sheet1!Z8+Sheet1!AB8+Sheet1!AD8+Sheet1!AF8+Sheet1!AH8+Sheet1!AJ8+Sheet1!AL8+Sheet1!AN8+Sheet1!AP8+Sheet1!AR8</f>
        <v>0</v>
      </c>
      <c r="BC8" s="121">
        <f t="shared" si="2"/>
        <v>0</v>
      </c>
    </row>
    <row r="9" s="101" customFormat="1" ht="12.75" customHeight="1" spans="1:55">
      <c r="A9" s="29" t="s">
        <v>41</v>
      </c>
      <c r="B9" s="14" t="s">
        <v>36</v>
      </c>
      <c r="C9" s="15">
        <v>6</v>
      </c>
      <c r="D9" s="20">
        <v>15052</v>
      </c>
      <c r="E9" s="15">
        <v>14966</v>
      </c>
      <c r="F9" s="87">
        <v>6856</v>
      </c>
      <c r="G9" s="111">
        <v>7047</v>
      </c>
      <c r="H9" s="112">
        <f t="shared" si="1"/>
        <v>-0.027103732084575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 s="101">
        <f>Sheet1!A9+Sheet1!C9+Sheet1!E9+Sheet1!G9+Sheet1!I9+Sheet1!K9+Sheet1!M9+Sheet1!O9+Sheet1!Q9+Sheet1!S9+Sheet1!U9+Sheet1!W9+Sheet1!Y9+Sheet1!AA9+Sheet1!AC9+Sheet1!AE9+Sheet1!AG9+Sheet1!AI9+Sheet1!AK9+Sheet1!AM9+Sheet1!AO9+Sheet1!AQ9</f>
        <v>6856</v>
      </c>
      <c r="BB9" s="121">
        <f>Sheet1!B9+Sheet1!D9+Sheet1!F9+Sheet1!H9+Sheet1!J9+Sheet1!L9+Sheet1!N9+Sheet1!P9+Sheet1!R9+Sheet1!T9+Sheet1!V9+Sheet1!X9+Sheet1!Z9+Sheet1!AB9+Sheet1!AD9+Sheet1!AF9+Sheet1!AH9+Sheet1!AJ9+Sheet1!AL9+Sheet1!AN9+Sheet1!AP9+Sheet1!AR9</f>
        <v>7047</v>
      </c>
      <c r="BC9" s="121">
        <f t="shared" si="2"/>
        <v>0</v>
      </c>
    </row>
    <row r="10" s="101" customFormat="1" ht="12.75" customHeight="1" spans="1:55">
      <c r="A10" s="29" t="s">
        <v>42</v>
      </c>
      <c r="B10" s="14" t="s">
        <v>36</v>
      </c>
      <c r="C10" s="15">
        <v>7</v>
      </c>
      <c r="D10" s="20">
        <v>2960</v>
      </c>
      <c r="E10" s="15">
        <v>2821</v>
      </c>
      <c r="F10" s="79">
        <v>553</v>
      </c>
      <c r="G10" s="111">
        <v>575</v>
      </c>
      <c r="H10" s="112">
        <f t="shared" si="1"/>
        <v>-0.0382608695652174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 s="101">
        <f>Sheet1!A10+Sheet1!C10+Sheet1!E10+Sheet1!G10+Sheet1!I10+Sheet1!K10+Sheet1!M10+Sheet1!O10+Sheet1!Q10+Sheet1!S10+Sheet1!U10+Sheet1!W10+Sheet1!Y10+Sheet1!AA10+Sheet1!AC10+Sheet1!AE10+Sheet1!AG10+Sheet1!AI10+Sheet1!AK10+Sheet1!AM10+Sheet1!AO10+Sheet1!AQ10</f>
        <v>553</v>
      </c>
      <c r="BB10" s="121">
        <f>Sheet1!B10+Sheet1!D10+Sheet1!F10+Sheet1!H10+Sheet1!J10+Sheet1!L10+Sheet1!N10+Sheet1!P10+Sheet1!R10+Sheet1!T10+Sheet1!V10+Sheet1!X10+Sheet1!Z10+Sheet1!AB10+Sheet1!AD10+Sheet1!AF10+Sheet1!AH10+Sheet1!AJ10+Sheet1!AL10+Sheet1!AN10+Sheet1!AP10+Sheet1!AR10</f>
        <v>575.03855</v>
      </c>
      <c r="BC10" s="121">
        <f t="shared" si="2"/>
        <v>0.0385499999998729</v>
      </c>
    </row>
    <row r="11" s="101" customFormat="1" ht="12.75" customHeight="1" spans="1:55">
      <c r="A11" s="29" t="s">
        <v>43</v>
      </c>
      <c r="B11" s="14" t="s">
        <v>36</v>
      </c>
      <c r="C11" s="15">
        <v>8</v>
      </c>
      <c r="D11" s="15">
        <v>0</v>
      </c>
      <c r="E11" s="15">
        <v>0</v>
      </c>
      <c r="F11" s="79">
        <v>0</v>
      </c>
      <c r="G11" s="14">
        <v>0</v>
      </c>
      <c r="H11" s="112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 s="101">
        <f>Sheet1!A11+Sheet1!C11+Sheet1!E11+Sheet1!G11+Sheet1!I11+Sheet1!K11+Sheet1!M11+Sheet1!O11+Sheet1!Q11+Sheet1!S11+Sheet1!U11+Sheet1!W11+Sheet1!Y11+Sheet1!AA11+Sheet1!AC11+Sheet1!AE11+Sheet1!AG11+Sheet1!AI11+Sheet1!AK11+Sheet1!AM11+Sheet1!AO11+Sheet1!AQ11</f>
        <v>0</v>
      </c>
      <c r="BB11" s="121">
        <f>Sheet1!B11+Sheet1!D11+Sheet1!F11+Sheet1!H11+Sheet1!J11+Sheet1!L11+Sheet1!N11+Sheet1!P11+Sheet1!R11+Sheet1!T11+Sheet1!V11+Sheet1!X11+Sheet1!Z11+Sheet1!AB11+Sheet1!AD11+Sheet1!AF11+Sheet1!AH11+Sheet1!AJ11+Sheet1!AL11+Sheet1!AN11+Sheet1!AP11+Sheet1!AR11</f>
        <v>0</v>
      </c>
      <c r="BC11" s="121">
        <f t="shared" si="2"/>
        <v>0</v>
      </c>
    </row>
    <row r="12" s="101" customFormat="1" ht="12.75" customHeight="1" spans="1:55">
      <c r="A12" s="29" t="s">
        <v>44</v>
      </c>
      <c r="B12" s="14" t="s">
        <v>36</v>
      </c>
      <c r="C12" s="15">
        <v>9</v>
      </c>
      <c r="D12" s="15">
        <f>D13+D14+D15</f>
        <v>3492</v>
      </c>
      <c r="E12" s="15">
        <v>3473</v>
      </c>
      <c r="F12" s="79">
        <f>F13+F14+F15</f>
        <v>359.5</v>
      </c>
      <c r="G12" s="110">
        <v>368</v>
      </c>
      <c r="H12" s="112">
        <f t="shared" si="1"/>
        <v>-0.0230978260869565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 s="101">
        <f>Sheet1!A12+Sheet1!C12+Sheet1!E12+Sheet1!G12+Sheet1!I12+Sheet1!K12+Sheet1!M12+Sheet1!O12+Sheet1!Q12+Sheet1!S12+Sheet1!U12+Sheet1!W12+Sheet1!Y12+Sheet1!AA12+Sheet1!AC12+Sheet1!AE12+Sheet1!AG12+Sheet1!AI12+Sheet1!AK12+Sheet1!AM12+Sheet1!AO12+Sheet1!AQ12</f>
        <v>342.3</v>
      </c>
      <c r="BB12" s="121">
        <f>Sheet1!B12+Sheet1!D12+Sheet1!F12+Sheet1!H12+Sheet1!J12+Sheet1!L12+Sheet1!N12+Sheet1!P12+Sheet1!R12+Sheet1!T12+Sheet1!V12+Sheet1!X12+Sheet1!Z12+Sheet1!AB12+Sheet1!AD12+Sheet1!AF12+Sheet1!AH12+Sheet1!AJ12+Sheet1!AL12+Sheet1!AN12+Sheet1!AP12+Sheet1!AR12</f>
        <v>368.25976</v>
      </c>
      <c r="BC12" s="121">
        <f t="shared" si="2"/>
        <v>0.259759999999972</v>
      </c>
    </row>
    <row r="13" s="101" customFormat="1" ht="12.75" customHeight="1" spans="1:55">
      <c r="A13" s="29" t="s">
        <v>45</v>
      </c>
      <c r="B13" s="14" t="s">
        <v>36</v>
      </c>
      <c r="C13" s="15">
        <v>10</v>
      </c>
      <c r="D13" s="20">
        <v>3376</v>
      </c>
      <c r="E13" s="15">
        <v>3358</v>
      </c>
      <c r="F13" s="79">
        <v>348</v>
      </c>
      <c r="G13" s="111">
        <v>356</v>
      </c>
      <c r="H13" s="112">
        <f t="shared" si="1"/>
        <v>-0.0224719101123595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 s="101">
        <f>Sheet1!A13+Sheet1!C13+Sheet1!E13+Sheet1!G13+Sheet1!I13+Sheet1!K13+Sheet1!M13+Sheet1!O13+Sheet1!Q13+Sheet1!S13+Sheet1!U13+Sheet1!W13+Sheet1!Y13+Sheet1!AA13+Sheet1!AC13+Sheet1!AE13+Sheet1!AG13+Sheet1!AI13+Sheet1!AK13+Sheet1!AM13+Sheet1!AO13+Sheet1!AQ13</f>
        <v>348</v>
      </c>
      <c r="BB13" s="121">
        <f>Sheet1!B13+Sheet1!D13+Sheet1!F13+Sheet1!H13+Sheet1!J13+Sheet1!L13+Sheet1!N13+Sheet1!P13+Sheet1!R13+Sheet1!T13+Sheet1!V13+Sheet1!X13+Sheet1!Z13+Sheet1!AB13+Sheet1!AD13+Sheet1!AF13+Sheet1!AH13+Sheet1!AJ13+Sheet1!AL13+Sheet1!AN13+Sheet1!AP13+Sheet1!AR13</f>
        <v>356.27616</v>
      </c>
      <c r="BC13" s="121">
        <f t="shared" si="2"/>
        <v>0.276160000000118</v>
      </c>
    </row>
    <row r="14" s="101" customFormat="1" ht="12.75" customHeight="1" spans="1:55">
      <c r="A14" s="29" t="s">
        <v>46</v>
      </c>
      <c r="B14" s="14" t="s">
        <v>36</v>
      </c>
      <c r="C14" s="15">
        <v>11</v>
      </c>
      <c r="D14" s="20">
        <v>116</v>
      </c>
      <c r="E14" s="15">
        <v>115</v>
      </c>
      <c r="F14" s="79">
        <v>11.5</v>
      </c>
      <c r="G14" s="114">
        <v>12</v>
      </c>
      <c r="H14" s="112">
        <f t="shared" si="1"/>
        <v>-0.0416666666666667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 s="101">
        <f>Sheet1!A14+Sheet1!C14+Sheet1!E14+Sheet1!G14+Sheet1!I14+Sheet1!K14+Sheet1!M14+Sheet1!O14+Sheet1!Q14+Sheet1!S14+Sheet1!U14+Sheet1!W14+Sheet1!Y14+Sheet1!AA14+Sheet1!AC14+Sheet1!AE14+Sheet1!AG14+Sheet1!AI14+Sheet1!AK14+Sheet1!AM14+Sheet1!AO14+Sheet1!AQ14</f>
        <v>11.5</v>
      </c>
      <c r="BB14" s="121">
        <f>Sheet1!B14+Sheet1!D14+Sheet1!F14+Sheet1!H14+Sheet1!J14+Sheet1!L14+Sheet1!N14+Sheet1!P14+Sheet1!R14+Sheet1!T14+Sheet1!V14+Sheet1!X14+Sheet1!Z14+Sheet1!AB14+Sheet1!AD14+Sheet1!AF14+Sheet1!AH14+Sheet1!AJ14+Sheet1!AL14+Sheet1!AN14+Sheet1!AP14+Sheet1!AR14</f>
        <v>11.9836</v>
      </c>
      <c r="BC14" s="121">
        <f t="shared" si="2"/>
        <v>-0.0163999999999955</v>
      </c>
    </row>
    <row r="15" s="101" customFormat="1" ht="12.75" customHeight="1" spans="1:55">
      <c r="A15" s="29" t="s">
        <v>47</v>
      </c>
      <c r="B15" s="14" t="s">
        <v>36</v>
      </c>
      <c r="C15" s="15">
        <v>12</v>
      </c>
      <c r="D15" s="15">
        <v>0</v>
      </c>
      <c r="E15" s="15">
        <v>0</v>
      </c>
      <c r="F15" s="79">
        <v>0</v>
      </c>
      <c r="G15" s="14">
        <v>0</v>
      </c>
      <c r="H15" s="112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 s="101">
        <f>Sheet1!A15+Sheet1!C15+Sheet1!E15+Sheet1!G15+Sheet1!I15+Sheet1!K15+Sheet1!M15+Sheet1!O15+Sheet1!Q15+Sheet1!S15+Sheet1!U15+Sheet1!W15+Sheet1!Y15+Sheet1!AA15+Sheet1!AC15+Sheet1!AE15+Sheet1!AG15+Sheet1!AI15+Sheet1!AK15+Sheet1!AM15+Sheet1!AO15+Sheet1!AQ15</f>
        <v>0</v>
      </c>
      <c r="BB15" s="121">
        <f>Sheet1!B15+Sheet1!D15+Sheet1!F15+Sheet1!H15+Sheet1!J15+Sheet1!L15+Sheet1!N15+Sheet1!P15+Sheet1!R15+Sheet1!T15+Sheet1!V15+Sheet1!X15+Sheet1!Z15+Sheet1!AB15+Sheet1!AD15+Sheet1!AF15+Sheet1!AH15+Sheet1!AJ15+Sheet1!AL15+Sheet1!AN15+Sheet1!AP15+Sheet1!AR15</f>
        <v>0</v>
      </c>
      <c r="BC15" s="121">
        <f t="shared" si="2"/>
        <v>0</v>
      </c>
    </row>
    <row r="16" s="101" customFormat="1" ht="12.75" customHeight="1" spans="1:55">
      <c r="A16" s="29" t="s">
        <v>48</v>
      </c>
      <c r="B16" s="14" t="s">
        <v>36</v>
      </c>
      <c r="C16" s="15">
        <v>13</v>
      </c>
      <c r="D16" s="15">
        <f>D17+D18</f>
        <v>499</v>
      </c>
      <c r="E16" s="15">
        <v>476</v>
      </c>
      <c r="F16" s="79">
        <f>F17+F18</f>
        <v>108</v>
      </c>
      <c r="G16" s="111">
        <v>111</v>
      </c>
      <c r="H16" s="112">
        <f t="shared" si="1"/>
        <v>-0.027027027027027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 s="101">
        <f>Sheet1!A16+Sheet1!C16+Sheet1!E16+Sheet1!G16+Sheet1!I16+Sheet1!K16+Sheet1!M16+Sheet1!O16+Sheet1!Q16+Sheet1!S16+Sheet1!U16+Sheet1!W16+Sheet1!Y16+Sheet1!AA16+Sheet1!AC16+Sheet1!AE16+Sheet1!AG16+Sheet1!AI16+Sheet1!AK16+Sheet1!AM16+Sheet1!AO16+Sheet1!AQ16</f>
        <v>108</v>
      </c>
      <c r="BB16" s="121">
        <f>Sheet1!B16+Sheet1!D16+Sheet1!F16+Sheet1!H16+Sheet1!J16+Sheet1!L16+Sheet1!N16+Sheet1!P16+Sheet1!R16+Sheet1!T16+Sheet1!V16+Sheet1!X16+Sheet1!Z16+Sheet1!AB16+Sheet1!AD16+Sheet1!AF16+Sheet1!AH16+Sheet1!AJ16+Sheet1!AL16+Sheet1!AN16+Sheet1!AP16+Sheet1!AR16</f>
        <v>110.916</v>
      </c>
      <c r="BC16" s="121">
        <f t="shared" si="2"/>
        <v>-0.0840000000000032</v>
      </c>
    </row>
    <row r="17" s="101" customFormat="1" ht="12.75" customHeight="1" spans="1:55">
      <c r="A17" s="29" t="s">
        <v>49</v>
      </c>
      <c r="B17" s="14" t="s">
        <v>36</v>
      </c>
      <c r="C17" s="15">
        <v>14</v>
      </c>
      <c r="D17" s="15">
        <v>0</v>
      </c>
      <c r="E17" s="15">
        <v>0</v>
      </c>
      <c r="F17" s="79">
        <v>0</v>
      </c>
      <c r="G17" s="14">
        <v>0</v>
      </c>
      <c r="H17" s="112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 s="101">
        <f>Sheet1!A17+Sheet1!C17+Sheet1!E17+Sheet1!G17+Sheet1!I17+Sheet1!K17+Sheet1!M17+Sheet1!O17+Sheet1!Q17+Sheet1!S17+Sheet1!U17+Sheet1!W17+Sheet1!Y17+Sheet1!AA17+Sheet1!AC17+Sheet1!AE17+Sheet1!AG17+Sheet1!AI17+Sheet1!AK17+Sheet1!AM17+Sheet1!AO17+Sheet1!AQ17</f>
        <v>0</v>
      </c>
      <c r="BB17" s="121">
        <f>Sheet1!B17+Sheet1!D17+Sheet1!F17+Sheet1!H17+Sheet1!J17+Sheet1!L17+Sheet1!N17+Sheet1!P17+Sheet1!R17+Sheet1!T17+Sheet1!V17+Sheet1!X17+Sheet1!Z17+Sheet1!AB17+Sheet1!AD17+Sheet1!AF17+Sheet1!AH17+Sheet1!AJ17+Sheet1!AL17+Sheet1!AN17+Sheet1!AP17+Sheet1!AR17</f>
        <v>0</v>
      </c>
      <c r="BC17" s="121">
        <f t="shared" si="2"/>
        <v>0</v>
      </c>
    </row>
    <row r="18" s="101" customFormat="1" ht="12.75" customHeight="1" spans="1:55">
      <c r="A18" s="29" t="s">
        <v>50</v>
      </c>
      <c r="B18" s="14" t="s">
        <v>36</v>
      </c>
      <c r="C18" s="15">
        <v>15</v>
      </c>
      <c r="D18" s="20">
        <v>499</v>
      </c>
      <c r="E18" s="15">
        <v>476</v>
      </c>
      <c r="F18" s="79">
        <v>108</v>
      </c>
      <c r="G18" s="111">
        <v>111</v>
      </c>
      <c r="H18" s="112">
        <f t="shared" si="1"/>
        <v>-0.027027027027027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 s="101">
        <f>Sheet1!A18+Sheet1!C18+Sheet1!E18+Sheet1!G18+Sheet1!I18+Sheet1!K18+Sheet1!M18+Sheet1!O18+Sheet1!Q18+Sheet1!S18+Sheet1!U18+Sheet1!W18+Sheet1!Y18+Sheet1!AA18+Sheet1!AC18+Sheet1!AE18+Sheet1!AG18+Sheet1!AI18+Sheet1!AK18+Sheet1!AM18+Sheet1!AO18+Sheet1!AQ18</f>
        <v>108</v>
      </c>
      <c r="BB18" s="121">
        <f>Sheet1!B18+Sheet1!D18+Sheet1!F18+Sheet1!H18+Sheet1!J18+Sheet1!L18+Sheet1!N18+Sheet1!P18+Sheet1!R18+Sheet1!T18+Sheet1!V18+Sheet1!X18+Sheet1!Z18+Sheet1!AB18+Sheet1!AD18+Sheet1!AF18+Sheet1!AH18+Sheet1!AJ18+Sheet1!AL18+Sheet1!AN18+Sheet1!AP18+Sheet1!AR18</f>
        <v>110.916</v>
      </c>
      <c r="BC18" s="121">
        <f t="shared" si="2"/>
        <v>-0.0840000000000032</v>
      </c>
    </row>
    <row r="19" ht="19.5" customHeight="1" spans="1:8">
      <c r="A19" s="115" t="s">
        <v>56</v>
      </c>
      <c r="B19" s="115"/>
      <c r="C19" s="115"/>
      <c r="D19" s="115"/>
      <c r="E19" s="115"/>
      <c r="F19" s="115"/>
      <c r="G19" s="115"/>
      <c r="H19" s="3"/>
    </row>
    <row r="20" ht="22" customHeight="1" spans="1:8">
      <c r="A20" s="116"/>
      <c r="B20" s="116"/>
      <c r="C20" s="116"/>
      <c r="D20" s="116"/>
      <c r="E20" s="116"/>
      <c r="F20" s="116"/>
      <c r="G20" s="116"/>
      <c r="H20" s="116"/>
    </row>
    <row r="21" ht="18" customHeight="1" spans="1:8">
      <c r="A21" s="117"/>
      <c r="B21" s="118"/>
      <c r="C21" s="116"/>
      <c r="D21" s="91"/>
      <c r="E21" s="91"/>
      <c r="F21" s="91"/>
      <c r="G21" s="91"/>
      <c r="H21" s="80"/>
    </row>
    <row r="22" ht="18" customHeight="1" spans="1:8">
      <c r="A22" s="117"/>
      <c r="B22" s="118"/>
      <c r="C22" s="116"/>
      <c r="D22" s="91"/>
      <c r="E22" s="91"/>
      <c r="F22" s="91"/>
      <c r="G22" s="91"/>
      <c r="H22" s="80"/>
    </row>
    <row r="23" ht="18" customHeight="1" spans="1:8">
      <c r="A23" s="117"/>
      <c r="B23" s="118"/>
      <c r="C23" s="116"/>
      <c r="D23" s="91"/>
      <c r="E23" s="91"/>
      <c r="F23" s="91"/>
      <c r="G23" s="91"/>
      <c r="H23" s="91"/>
    </row>
    <row r="24" ht="18" customHeight="1" spans="1:8">
      <c r="A24" s="117"/>
      <c r="B24" s="118"/>
      <c r="C24" s="116"/>
      <c r="D24" s="91"/>
      <c r="E24" s="91"/>
      <c r="F24" s="91"/>
      <c r="G24" s="91"/>
      <c r="H24" s="80"/>
    </row>
    <row r="25" ht="18" customHeight="1" spans="1:8">
      <c r="A25" s="117"/>
      <c r="B25" s="118"/>
      <c r="C25" s="116"/>
      <c r="D25" s="91"/>
      <c r="E25" s="91"/>
      <c r="F25" s="91"/>
      <c r="G25" s="91"/>
      <c r="H25" s="80"/>
    </row>
  </sheetData>
  <mergeCells count="9">
    <mergeCell ref="A1:H1"/>
    <mergeCell ref="B2:H2"/>
    <mergeCell ref="A19:H19"/>
    <mergeCell ref="A20:H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5"/>
  <sheetViews>
    <sheetView tabSelected="1" zoomScale="81" zoomScaleNormal="81" topLeftCell="M1" workbookViewId="0">
      <selection activeCell="X21" sqref="X21"/>
    </sheetView>
  </sheetViews>
  <sheetFormatPr defaultColWidth="9" defaultRowHeight="13.5"/>
  <cols>
    <col min="1" max="1" width="7.33333333333333" style="80" customWidth="1"/>
    <col min="2" max="2" width="9.63333333333333" style="81"/>
    <col min="3" max="4" width="8" style="81"/>
    <col min="5" max="5" width="8.38333333333333" style="81"/>
    <col min="6" max="6" width="8" style="81"/>
    <col min="7" max="7" width="8.38333333333333" style="81"/>
    <col min="8" max="8" width="8" style="81"/>
    <col min="9" max="9" width="8.38333333333333" style="81"/>
    <col min="10" max="10" width="8" style="81"/>
    <col min="11" max="11" width="8.38333333333333" style="81"/>
    <col min="12" max="12" width="8" style="81"/>
    <col min="13" max="13" width="8.38333333333333" style="81"/>
    <col min="14" max="14" width="8" style="81"/>
    <col min="15" max="15" width="8.38333333333333" style="81"/>
    <col min="16" max="16" width="8" style="81"/>
    <col min="17" max="17" width="8.38333333333333" style="81"/>
    <col min="18" max="18" width="8" style="81"/>
    <col min="19" max="19" width="8.38333333333333" style="81"/>
    <col min="20" max="20" width="8" style="81"/>
    <col min="21" max="21" width="8.38333333333333" style="81"/>
    <col min="22" max="22" width="8" style="81"/>
    <col min="23" max="23" width="8.38333333333333" style="81"/>
    <col min="24" max="24" width="8" style="81"/>
    <col min="25" max="25" width="9.38333333333333" style="81"/>
    <col min="26" max="26" width="8" style="81"/>
    <col min="27" max="27" width="8.38333333333333" style="81"/>
    <col min="28" max="28" width="8" style="81"/>
    <col min="29" max="29" width="8.38333333333333" style="81"/>
    <col min="30" max="30" width="8" style="81"/>
    <col min="31" max="31" width="8.38333333333333" style="81"/>
    <col min="32" max="32" width="8" style="81"/>
    <col min="33" max="33" width="8.38333333333333" style="81"/>
    <col min="34" max="34" width="8" style="81"/>
    <col min="35" max="35" width="8.38333333333333" style="81"/>
    <col min="36" max="36" width="8" style="81"/>
    <col min="37" max="37" width="8.38333333333333" style="81"/>
    <col min="38" max="38" width="8" style="81"/>
    <col min="39" max="39" width="8.38333333333333" style="81"/>
    <col min="40" max="40" width="8" style="81"/>
    <col min="41" max="41" width="8.38333333333333" style="81"/>
    <col min="42" max="42" width="8" style="81"/>
    <col min="43" max="43" width="8.38333333333333" style="81"/>
    <col min="44" max="44" width="8" style="81"/>
  </cols>
  <sheetData>
    <row r="1" ht="43" customHeight="1" spans="13:44">
      <c r="M1" s="92" t="s">
        <v>57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4"/>
    </row>
    <row r="2" spans="1:44">
      <c r="A2" s="82" t="s">
        <v>3</v>
      </c>
      <c r="B2" s="83"/>
      <c r="C2" s="83" t="s">
        <v>4</v>
      </c>
      <c r="D2" s="83"/>
      <c r="E2" s="83" t="s">
        <v>5</v>
      </c>
      <c r="F2" s="83"/>
      <c r="G2" s="83" t="s">
        <v>6</v>
      </c>
      <c r="H2" s="83"/>
      <c r="I2" s="83" t="s">
        <v>7</v>
      </c>
      <c r="J2" s="83"/>
      <c r="K2" s="83" t="s">
        <v>8</v>
      </c>
      <c r="L2" s="83"/>
      <c r="M2" s="83" t="s">
        <v>9</v>
      </c>
      <c r="N2" s="83"/>
      <c r="O2" s="83" t="s">
        <v>10</v>
      </c>
      <c r="P2" s="83"/>
      <c r="Q2" s="83" t="s">
        <v>11</v>
      </c>
      <c r="R2" s="83"/>
      <c r="S2" s="83" t="s">
        <v>12</v>
      </c>
      <c r="T2" s="83"/>
      <c r="U2" s="83" t="s">
        <v>13</v>
      </c>
      <c r="V2" s="83"/>
      <c r="W2" s="83" t="s">
        <v>14</v>
      </c>
      <c r="X2" s="83"/>
      <c r="Y2" s="83" t="s">
        <v>15</v>
      </c>
      <c r="Z2" s="83"/>
      <c r="AA2" s="83" t="s">
        <v>16</v>
      </c>
      <c r="AB2" s="83"/>
      <c r="AC2" s="83" t="s">
        <v>17</v>
      </c>
      <c r="AD2" s="83"/>
      <c r="AE2" s="83" t="s">
        <v>18</v>
      </c>
      <c r="AF2" s="83"/>
      <c r="AG2" s="83" t="s">
        <v>19</v>
      </c>
      <c r="AH2" s="83"/>
      <c r="AI2" s="83" t="s">
        <v>20</v>
      </c>
      <c r="AJ2" s="83"/>
      <c r="AK2" s="83" t="s">
        <v>21</v>
      </c>
      <c r="AL2" s="83"/>
      <c r="AM2" s="83" t="s">
        <v>22</v>
      </c>
      <c r="AN2" s="83"/>
      <c r="AO2" s="83" t="s">
        <v>23</v>
      </c>
      <c r="AP2" s="83"/>
      <c r="AQ2" s="83" t="s">
        <v>24</v>
      </c>
      <c r="AR2" s="83"/>
    </row>
    <row r="3" spans="1:44">
      <c r="A3" s="84" t="s">
        <v>32</v>
      </c>
      <c r="B3" s="85" t="s">
        <v>33</v>
      </c>
      <c r="C3" s="85" t="s">
        <v>32</v>
      </c>
      <c r="D3" s="85" t="s">
        <v>33</v>
      </c>
      <c r="E3" s="85" t="s">
        <v>32</v>
      </c>
      <c r="F3" s="85" t="s">
        <v>33</v>
      </c>
      <c r="G3" s="85" t="s">
        <v>32</v>
      </c>
      <c r="H3" s="85" t="s">
        <v>33</v>
      </c>
      <c r="I3" s="85" t="s">
        <v>32</v>
      </c>
      <c r="J3" s="85" t="s">
        <v>33</v>
      </c>
      <c r="K3" s="85" t="s">
        <v>32</v>
      </c>
      <c r="L3" s="85" t="s">
        <v>33</v>
      </c>
      <c r="M3" s="85" t="s">
        <v>32</v>
      </c>
      <c r="N3" s="85" t="s">
        <v>33</v>
      </c>
      <c r="O3" s="85" t="s">
        <v>32</v>
      </c>
      <c r="P3" s="85" t="s">
        <v>33</v>
      </c>
      <c r="Q3" s="85" t="s">
        <v>32</v>
      </c>
      <c r="R3" s="85" t="s">
        <v>33</v>
      </c>
      <c r="S3" s="85" t="s">
        <v>32</v>
      </c>
      <c r="T3" s="85" t="s">
        <v>33</v>
      </c>
      <c r="U3" s="85" t="s">
        <v>32</v>
      </c>
      <c r="V3" s="85" t="s">
        <v>33</v>
      </c>
      <c r="W3" s="85" t="s">
        <v>32</v>
      </c>
      <c r="X3" s="85" t="s">
        <v>33</v>
      </c>
      <c r="Y3" s="85" t="s">
        <v>32</v>
      </c>
      <c r="Z3" s="85" t="s">
        <v>33</v>
      </c>
      <c r="AA3" s="85" t="s">
        <v>32</v>
      </c>
      <c r="AB3" s="85" t="s">
        <v>33</v>
      </c>
      <c r="AC3" s="85" t="s">
        <v>32</v>
      </c>
      <c r="AD3" s="85" t="s">
        <v>33</v>
      </c>
      <c r="AE3" s="85" t="s">
        <v>32</v>
      </c>
      <c r="AF3" s="85" t="s">
        <v>33</v>
      </c>
      <c r="AG3" s="85" t="s">
        <v>32</v>
      </c>
      <c r="AH3" s="85" t="s">
        <v>33</v>
      </c>
      <c r="AI3" s="85" t="s">
        <v>32</v>
      </c>
      <c r="AJ3" s="85" t="s">
        <v>33</v>
      </c>
      <c r="AK3" s="85" t="s">
        <v>32</v>
      </c>
      <c r="AL3" s="85" t="s">
        <v>33</v>
      </c>
      <c r="AM3" s="85" t="s">
        <v>32</v>
      </c>
      <c r="AN3" s="85" t="s">
        <v>33</v>
      </c>
      <c r="AO3" s="85" t="s">
        <v>32</v>
      </c>
      <c r="AP3" s="85" t="s">
        <v>33</v>
      </c>
      <c r="AQ3" s="85" t="s">
        <v>32</v>
      </c>
      <c r="AR3" s="95" t="s">
        <v>33</v>
      </c>
    </row>
    <row r="4" spans="1:44">
      <c r="A4" s="86">
        <f t="shared" ref="A4:AR4" si="0">A5+A12+A16</f>
        <v>2949.63</v>
      </c>
      <c r="B4" s="86">
        <f t="shared" si="0"/>
        <v>3062.563</v>
      </c>
      <c r="C4" s="86">
        <f t="shared" si="0"/>
        <v>2262.81</v>
      </c>
      <c r="D4" s="86">
        <f t="shared" si="0"/>
        <v>2348.50209</v>
      </c>
      <c r="E4" s="86">
        <f t="shared" si="0"/>
        <v>2177.21</v>
      </c>
      <c r="F4" s="86">
        <f t="shared" si="0"/>
        <v>2263.27311</v>
      </c>
      <c r="G4" s="86">
        <f t="shared" si="0"/>
        <v>2369.23</v>
      </c>
      <c r="H4" s="86">
        <f t="shared" si="0"/>
        <v>2469.59119</v>
      </c>
      <c r="I4" s="86">
        <f t="shared" si="0"/>
        <v>2271.56</v>
      </c>
      <c r="J4" s="86">
        <f t="shared" si="0"/>
        <v>2364.77879</v>
      </c>
      <c r="K4" s="86">
        <f t="shared" si="0"/>
        <v>1705.41</v>
      </c>
      <c r="L4" s="86">
        <f t="shared" si="0"/>
        <v>1743.71501</v>
      </c>
      <c r="M4" s="86">
        <f t="shared" si="0"/>
        <v>1919.4</v>
      </c>
      <c r="N4" s="86">
        <f t="shared" si="0"/>
        <v>1988.31735</v>
      </c>
      <c r="O4" s="86">
        <f t="shared" si="0"/>
        <v>2667.18</v>
      </c>
      <c r="P4" s="86">
        <f t="shared" si="0"/>
        <v>2764.08735</v>
      </c>
      <c r="Q4" s="86">
        <f t="shared" si="0"/>
        <v>1639.89</v>
      </c>
      <c r="R4" s="86">
        <f t="shared" si="0"/>
        <v>1702.14726</v>
      </c>
      <c r="S4" s="86">
        <f t="shared" si="0"/>
        <v>2138.31</v>
      </c>
      <c r="T4" s="86">
        <f t="shared" si="0"/>
        <v>2216.71898</v>
      </c>
      <c r="U4" s="86">
        <f t="shared" si="0"/>
        <v>1909.52</v>
      </c>
      <c r="V4" s="86">
        <f t="shared" si="0"/>
        <v>1969.91453</v>
      </c>
      <c r="W4" s="86">
        <f t="shared" si="0"/>
        <v>1471.31</v>
      </c>
      <c r="X4" s="86">
        <f t="shared" si="0"/>
        <v>1525.98348</v>
      </c>
      <c r="Y4" s="86">
        <f t="shared" si="0"/>
        <v>1569.92</v>
      </c>
      <c r="Z4" s="86">
        <f t="shared" si="0"/>
        <v>1629.07112</v>
      </c>
      <c r="AA4" s="86">
        <f t="shared" si="0"/>
        <v>1247.38</v>
      </c>
      <c r="AB4" s="86">
        <f t="shared" si="0"/>
        <v>1294.07624</v>
      </c>
      <c r="AC4" s="86">
        <f t="shared" si="0"/>
        <v>1108.79</v>
      </c>
      <c r="AD4" s="86">
        <f t="shared" si="0"/>
        <v>1150.08606</v>
      </c>
      <c r="AE4" s="86">
        <f t="shared" si="0"/>
        <v>1036.91</v>
      </c>
      <c r="AF4" s="86">
        <f t="shared" si="0"/>
        <v>1075.77293</v>
      </c>
      <c r="AG4" s="86">
        <f t="shared" si="0"/>
        <v>1489.94</v>
      </c>
      <c r="AH4" s="86">
        <f t="shared" si="0"/>
        <v>1545.48905</v>
      </c>
      <c r="AI4" s="86">
        <f t="shared" si="0"/>
        <v>1351.8</v>
      </c>
      <c r="AJ4" s="86">
        <f t="shared" si="0"/>
        <v>1420.33308</v>
      </c>
      <c r="AK4" s="86">
        <f t="shared" si="0"/>
        <v>1814.84</v>
      </c>
      <c r="AL4" s="86">
        <f t="shared" si="0"/>
        <v>1883.06812</v>
      </c>
      <c r="AM4" s="86">
        <f t="shared" si="0"/>
        <v>1470.52</v>
      </c>
      <c r="AN4" s="86">
        <f t="shared" si="0"/>
        <v>1526.16537</v>
      </c>
      <c r="AO4" s="86">
        <f t="shared" si="0"/>
        <v>2054.32</v>
      </c>
      <c r="AP4" s="86">
        <f t="shared" si="0"/>
        <v>2129.81683</v>
      </c>
      <c r="AQ4" s="86">
        <f t="shared" si="0"/>
        <v>1862.42</v>
      </c>
      <c r="AR4" s="96">
        <f t="shared" si="0"/>
        <v>1926.79177</v>
      </c>
    </row>
    <row r="5" spans="1:44">
      <c r="A5" s="87">
        <f t="shared" ref="A5:AR5" si="1">A6+A10+A11</f>
        <v>2930.17</v>
      </c>
      <c r="B5" s="87">
        <f t="shared" si="1"/>
        <v>3042.61938</v>
      </c>
      <c r="C5" s="87">
        <f t="shared" si="1"/>
        <v>2242.61</v>
      </c>
      <c r="D5" s="87">
        <f t="shared" si="1"/>
        <v>2327.91982</v>
      </c>
      <c r="E5" s="87">
        <f t="shared" si="1"/>
        <v>2158.44</v>
      </c>
      <c r="F5" s="87">
        <f t="shared" si="1"/>
        <v>2244.00384</v>
      </c>
      <c r="G5" s="87">
        <f t="shared" si="1"/>
        <v>2349.57</v>
      </c>
      <c r="H5" s="87">
        <f t="shared" si="1"/>
        <v>2449.34902</v>
      </c>
      <c r="I5" s="87">
        <f t="shared" si="1"/>
        <v>2252.78</v>
      </c>
      <c r="J5" s="87">
        <f t="shared" si="1"/>
        <v>2345.69972</v>
      </c>
      <c r="K5" s="87">
        <f t="shared" si="1"/>
        <v>1683.23</v>
      </c>
      <c r="L5" s="87">
        <f t="shared" si="1"/>
        <v>1721.13944</v>
      </c>
      <c r="M5" s="87">
        <f t="shared" si="1"/>
        <v>1898.27</v>
      </c>
      <c r="N5" s="87">
        <f t="shared" si="1"/>
        <v>1966.66382</v>
      </c>
      <c r="O5" s="87">
        <f t="shared" si="1"/>
        <v>2644.67</v>
      </c>
      <c r="P5" s="87">
        <f t="shared" si="1"/>
        <v>2740.85438</v>
      </c>
      <c r="Q5" s="87">
        <f t="shared" si="1"/>
        <v>1619.44</v>
      </c>
      <c r="R5" s="87">
        <f t="shared" si="1"/>
        <v>1681.26106</v>
      </c>
      <c r="S5" s="87">
        <f t="shared" si="1"/>
        <v>2116.93</v>
      </c>
      <c r="T5" s="87">
        <f t="shared" si="1"/>
        <v>2194.9125</v>
      </c>
      <c r="U5" s="87">
        <f t="shared" si="1"/>
        <v>1887.41</v>
      </c>
      <c r="V5" s="87">
        <f t="shared" si="1"/>
        <v>1947.24691</v>
      </c>
      <c r="W5" s="87">
        <f t="shared" si="1"/>
        <v>1447.97</v>
      </c>
      <c r="X5" s="87">
        <f t="shared" si="1"/>
        <v>1502.13843</v>
      </c>
      <c r="Y5" s="87">
        <f t="shared" si="1"/>
        <v>1545.86</v>
      </c>
      <c r="Z5" s="87">
        <f t="shared" si="1"/>
        <v>1604.01032</v>
      </c>
      <c r="AA5" s="87">
        <f t="shared" si="1"/>
        <v>1226.25</v>
      </c>
      <c r="AB5" s="87">
        <f t="shared" si="1"/>
        <v>1272.40355</v>
      </c>
      <c r="AC5" s="87">
        <f t="shared" si="1"/>
        <v>1089.77</v>
      </c>
      <c r="AD5" s="87">
        <f t="shared" si="1"/>
        <v>1130.79657</v>
      </c>
      <c r="AE5" s="87">
        <f t="shared" si="1"/>
        <v>1013.72</v>
      </c>
      <c r="AF5" s="87">
        <f t="shared" si="1"/>
        <v>1052.02824</v>
      </c>
      <c r="AG5" s="87">
        <f t="shared" si="1"/>
        <v>1467.83</v>
      </c>
      <c r="AH5" s="87">
        <f t="shared" si="1"/>
        <v>1522.86866</v>
      </c>
      <c r="AI5" s="87">
        <f t="shared" si="1"/>
        <v>1344.22</v>
      </c>
      <c r="AJ5" s="87">
        <f t="shared" si="1"/>
        <v>1394.84842</v>
      </c>
      <c r="AK5" s="87">
        <f t="shared" si="1"/>
        <v>1790.63</v>
      </c>
      <c r="AL5" s="87">
        <f t="shared" si="1"/>
        <v>1858.20257</v>
      </c>
      <c r="AM5" s="87">
        <f t="shared" si="1"/>
        <v>1449.5</v>
      </c>
      <c r="AN5" s="87">
        <f t="shared" si="1"/>
        <v>1504.4751</v>
      </c>
      <c r="AO5" s="87">
        <f t="shared" si="1"/>
        <v>2033.57</v>
      </c>
      <c r="AP5" s="87">
        <f t="shared" si="1"/>
        <v>2108.5252</v>
      </c>
      <c r="AQ5" s="87">
        <f t="shared" si="1"/>
        <v>1845.16</v>
      </c>
      <c r="AR5" s="97">
        <f t="shared" si="1"/>
        <v>1909.12</v>
      </c>
    </row>
    <row r="6" spans="1:44">
      <c r="A6" s="87">
        <f t="shared" ref="A6:AR6" si="2">A7+A8+A9</f>
        <v>2914.66</v>
      </c>
      <c r="B6" s="87">
        <f t="shared" si="2"/>
        <v>3026.52</v>
      </c>
      <c r="C6" s="87">
        <f t="shared" si="2"/>
        <v>2228.22</v>
      </c>
      <c r="D6" s="87">
        <f t="shared" si="2"/>
        <v>2312.983</v>
      </c>
      <c r="E6" s="87">
        <f t="shared" si="2"/>
        <v>2139.76</v>
      </c>
      <c r="F6" s="87">
        <f t="shared" si="2"/>
        <v>2224.614</v>
      </c>
      <c r="G6" s="87">
        <f t="shared" si="2"/>
        <v>2329.58</v>
      </c>
      <c r="H6" s="87">
        <f t="shared" si="2"/>
        <v>2428.5994</v>
      </c>
      <c r="I6" s="87">
        <f t="shared" si="2"/>
        <v>2236.34</v>
      </c>
      <c r="J6" s="87">
        <f t="shared" si="2"/>
        <v>2328.635</v>
      </c>
      <c r="K6" s="87">
        <f t="shared" si="2"/>
        <v>1667.35</v>
      </c>
      <c r="L6" s="87">
        <f t="shared" si="2"/>
        <v>1704.656</v>
      </c>
      <c r="M6" s="87">
        <f t="shared" si="2"/>
        <v>1889.68</v>
      </c>
      <c r="N6" s="87">
        <f t="shared" si="2"/>
        <v>1957.7474</v>
      </c>
      <c r="O6" s="87">
        <f t="shared" si="2"/>
        <v>2630.66</v>
      </c>
      <c r="P6" s="87">
        <f t="shared" si="2"/>
        <v>2726.312</v>
      </c>
      <c r="Q6" s="87">
        <f t="shared" si="2"/>
        <v>1597.02</v>
      </c>
      <c r="R6" s="87">
        <f t="shared" si="2"/>
        <v>1657.9891</v>
      </c>
      <c r="S6" s="87">
        <f t="shared" si="2"/>
        <v>2096.38</v>
      </c>
      <c r="T6" s="87">
        <f t="shared" si="2"/>
        <v>2173.5816</v>
      </c>
      <c r="U6" s="87">
        <f t="shared" si="2"/>
        <v>1873.4</v>
      </c>
      <c r="V6" s="87">
        <f t="shared" si="2"/>
        <v>1932.6625</v>
      </c>
      <c r="W6" s="87">
        <f t="shared" si="2"/>
        <v>1439</v>
      </c>
      <c r="X6" s="87">
        <f t="shared" si="2"/>
        <v>1492.8186</v>
      </c>
      <c r="Y6" s="87">
        <f t="shared" si="2"/>
        <v>1473</v>
      </c>
      <c r="Z6" s="87">
        <f t="shared" si="2"/>
        <v>1528.0902</v>
      </c>
      <c r="AA6" s="87">
        <f t="shared" si="2"/>
        <v>1193</v>
      </c>
      <c r="AB6" s="87">
        <f t="shared" si="2"/>
        <v>1237.8568</v>
      </c>
      <c r="AC6" s="87">
        <f t="shared" si="2"/>
        <v>1044</v>
      </c>
      <c r="AD6" s="87">
        <f t="shared" si="2"/>
        <v>1083.15</v>
      </c>
      <c r="AE6" s="87">
        <f t="shared" si="2"/>
        <v>970</v>
      </c>
      <c r="AF6" s="87">
        <f t="shared" si="2"/>
        <v>1006.472</v>
      </c>
      <c r="AG6" s="87">
        <f t="shared" si="2"/>
        <v>1437</v>
      </c>
      <c r="AH6" s="87">
        <f t="shared" si="2"/>
        <v>1490.7438</v>
      </c>
      <c r="AI6" s="87">
        <f t="shared" si="2"/>
        <v>1319</v>
      </c>
      <c r="AJ6" s="87">
        <f t="shared" si="2"/>
        <v>1368.5944</v>
      </c>
      <c r="AK6" s="87">
        <f t="shared" si="2"/>
        <v>1740</v>
      </c>
      <c r="AL6" s="87">
        <f t="shared" si="2"/>
        <v>1805.598</v>
      </c>
      <c r="AM6" s="87">
        <f t="shared" si="2"/>
        <v>1414</v>
      </c>
      <c r="AN6" s="87">
        <f t="shared" si="2"/>
        <v>1467.5906</v>
      </c>
      <c r="AO6" s="87">
        <f t="shared" si="2"/>
        <v>2023.29</v>
      </c>
      <c r="AP6" s="87">
        <f t="shared" si="2"/>
        <v>2097.834</v>
      </c>
      <c r="AQ6" s="87">
        <f t="shared" si="2"/>
        <v>1829.66</v>
      </c>
      <c r="AR6" s="97">
        <f t="shared" si="2"/>
        <v>1893</v>
      </c>
    </row>
    <row r="7" spans="1:44">
      <c r="A7" s="87">
        <v>2113</v>
      </c>
      <c r="B7" s="88">
        <f>A7*(1+0.04)</f>
        <v>2197.52</v>
      </c>
      <c r="C7" s="87">
        <v>1463</v>
      </c>
      <c r="D7" s="88">
        <f>C7*(1+0.041)</f>
        <v>1522.983</v>
      </c>
      <c r="E7" s="87">
        <v>1467</v>
      </c>
      <c r="F7" s="88">
        <f>E7*(1+0.042)</f>
        <v>1528.614</v>
      </c>
      <c r="G7" s="87">
        <v>1522</v>
      </c>
      <c r="H7" s="87">
        <f>G7*(1+0.0477)</f>
        <v>1594.5994</v>
      </c>
      <c r="I7" s="87">
        <v>1503</v>
      </c>
      <c r="J7" s="88">
        <f>I7*(1+0.045)</f>
        <v>1570.635</v>
      </c>
      <c r="K7" s="87">
        <v>1410</v>
      </c>
      <c r="L7" s="87">
        <f>K7*(1+0.0416)</f>
        <v>1468.656</v>
      </c>
      <c r="M7" s="87">
        <v>1651</v>
      </c>
      <c r="N7" s="87">
        <f>M7*(1+0.0374)</f>
        <v>1712.7474</v>
      </c>
      <c r="O7" s="87">
        <v>1870</v>
      </c>
      <c r="P7" s="87">
        <f>O7*(1+0.0376)</f>
        <v>1940.312</v>
      </c>
      <c r="Q7" s="87">
        <v>1367</v>
      </c>
      <c r="R7" s="87">
        <f>Q7*(1+0.0373)</f>
        <v>1417.9891</v>
      </c>
      <c r="S7" s="87">
        <v>1691</v>
      </c>
      <c r="T7" s="87">
        <f>S7*(1+0.0376)</f>
        <v>1754.5816</v>
      </c>
      <c r="U7" s="87">
        <v>1591</v>
      </c>
      <c r="V7" s="87">
        <f>U7*(1+0.0375)</f>
        <v>1650.6625</v>
      </c>
      <c r="W7" s="87">
        <v>1439</v>
      </c>
      <c r="X7" s="87">
        <f>W7*(1+0.0374)</f>
        <v>1492.8186</v>
      </c>
      <c r="Y7" s="87">
        <v>1473</v>
      </c>
      <c r="Z7" s="87">
        <f>Y7*(1+0.0374)</f>
        <v>1528.0902</v>
      </c>
      <c r="AA7" s="87">
        <v>1193</v>
      </c>
      <c r="AB7" s="87">
        <f>AA7*(1+0.0376)</f>
        <v>1237.8568</v>
      </c>
      <c r="AC7" s="87">
        <v>1044</v>
      </c>
      <c r="AD7" s="87">
        <f>AC7*(1+0.0375)</f>
        <v>1083.15</v>
      </c>
      <c r="AE7" s="87">
        <v>970</v>
      </c>
      <c r="AF7" s="87">
        <f>AE7*(1+0.0376)</f>
        <v>1006.472</v>
      </c>
      <c r="AG7" s="87">
        <v>1437</v>
      </c>
      <c r="AH7" s="87">
        <f>AG7*(1+0.0374)</f>
        <v>1490.7438</v>
      </c>
      <c r="AI7" s="87">
        <v>1319</v>
      </c>
      <c r="AJ7" s="87">
        <f>AI7*(1+0.0376)</f>
        <v>1368.5944</v>
      </c>
      <c r="AK7" s="87">
        <v>1740</v>
      </c>
      <c r="AL7" s="87">
        <f>AK7*(1+0.0377)</f>
        <v>1805.598</v>
      </c>
      <c r="AM7" s="87">
        <v>1414</v>
      </c>
      <c r="AN7" s="87">
        <f>AM7*(1+0.0379)</f>
        <v>1467.5906</v>
      </c>
      <c r="AO7" s="87">
        <v>1530</v>
      </c>
      <c r="AP7" s="87">
        <f>AO7*(1+0.0378)</f>
        <v>1587.834</v>
      </c>
      <c r="AQ7" s="87">
        <v>1422</v>
      </c>
      <c r="AR7" s="97">
        <v>1471</v>
      </c>
    </row>
    <row r="8" spans="1:4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97"/>
    </row>
    <row r="9" spans="1:44">
      <c r="A9" s="87">
        <v>801.66</v>
      </c>
      <c r="B9" s="88">
        <v>829</v>
      </c>
      <c r="C9" s="87">
        <v>765.22</v>
      </c>
      <c r="D9" s="88">
        <v>790</v>
      </c>
      <c r="E9" s="87">
        <v>672.76</v>
      </c>
      <c r="F9" s="88">
        <v>696</v>
      </c>
      <c r="G9" s="87">
        <v>807.58</v>
      </c>
      <c r="H9" s="88">
        <v>834</v>
      </c>
      <c r="I9" s="87">
        <v>733.34</v>
      </c>
      <c r="J9" s="88">
        <v>758</v>
      </c>
      <c r="K9" s="87">
        <v>257.35</v>
      </c>
      <c r="L9" s="88">
        <v>236</v>
      </c>
      <c r="M9" s="87">
        <v>238.68</v>
      </c>
      <c r="N9" s="88">
        <v>245</v>
      </c>
      <c r="O9" s="87">
        <v>760.66</v>
      </c>
      <c r="P9" s="88">
        <v>786</v>
      </c>
      <c r="Q9" s="87">
        <v>230.02</v>
      </c>
      <c r="R9" s="88">
        <v>240</v>
      </c>
      <c r="S9" s="87">
        <v>405.38</v>
      </c>
      <c r="T9" s="88">
        <v>419</v>
      </c>
      <c r="U9" s="87">
        <v>282.4</v>
      </c>
      <c r="V9" s="88">
        <v>282</v>
      </c>
      <c r="W9" s="87">
        <v>0</v>
      </c>
      <c r="X9" s="88"/>
      <c r="Y9" s="87">
        <v>0</v>
      </c>
      <c r="Z9" s="88"/>
      <c r="AA9" s="87">
        <v>0</v>
      </c>
      <c r="AB9" s="88"/>
      <c r="AC9" s="87">
        <v>0</v>
      </c>
      <c r="AD9" s="88"/>
      <c r="AE9" s="87">
        <v>0</v>
      </c>
      <c r="AF9" s="88"/>
      <c r="AG9" s="87">
        <v>0</v>
      </c>
      <c r="AH9" s="88"/>
      <c r="AI9" s="87">
        <v>0</v>
      </c>
      <c r="AJ9" s="88"/>
      <c r="AK9" s="87">
        <v>0</v>
      </c>
      <c r="AL9" s="88"/>
      <c r="AM9" s="87">
        <v>0</v>
      </c>
      <c r="AN9" s="88"/>
      <c r="AO9" s="87">
        <v>493.29</v>
      </c>
      <c r="AP9" s="88">
        <v>510</v>
      </c>
      <c r="AQ9" s="87">
        <v>407.66</v>
      </c>
      <c r="AR9" s="98">
        <v>422</v>
      </c>
    </row>
    <row r="10" spans="1:44">
      <c r="A10" s="14">
        <v>15.51</v>
      </c>
      <c r="B10" s="89">
        <f>A10*(1+0.038)</f>
        <v>16.09938</v>
      </c>
      <c r="C10" s="47">
        <v>14.39</v>
      </c>
      <c r="D10" s="90">
        <f t="shared" ref="D10:H10" si="3">C10*(1+0.038)</f>
        <v>14.93682</v>
      </c>
      <c r="E10" s="47">
        <v>18.68</v>
      </c>
      <c r="F10" s="90">
        <f t="shared" si="3"/>
        <v>19.38984</v>
      </c>
      <c r="G10" s="47">
        <v>19.99</v>
      </c>
      <c r="H10" s="90">
        <f t="shared" si="3"/>
        <v>20.74962</v>
      </c>
      <c r="I10" s="47">
        <v>16.44</v>
      </c>
      <c r="J10" s="90">
        <f t="shared" ref="J10:N10" si="4">I10*(1+0.038)</f>
        <v>17.06472</v>
      </c>
      <c r="K10" s="47">
        <v>15.88</v>
      </c>
      <c r="L10" s="90">
        <f t="shared" si="4"/>
        <v>16.48344</v>
      </c>
      <c r="M10" s="47">
        <v>8.59</v>
      </c>
      <c r="N10" s="90">
        <f t="shared" si="4"/>
        <v>8.91642</v>
      </c>
      <c r="O10" s="47">
        <v>14.01</v>
      </c>
      <c r="P10" s="90">
        <f t="shared" ref="P10:T10" si="5">O10*(1+0.038)</f>
        <v>14.54238</v>
      </c>
      <c r="Q10" s="47">
        <v>22.42</v>
      </c>
      <c r="R10" s="90">
        <f t="shared" si="5"/>
        <v>23.27196</v>
      </c>
      <c r="S10" s="47">
        <v>20.55</v>
      </c>
      <c r="T10" s="90">
        <f t="shared" si="5"/>
        <v>21.3309</v>
      </c>
      <c r="U10" s="47">
        <v>14.01</v>
      </c>
      <c r="V10" s="90">
        <f>U10*(1+0.041)</f>
        <v>14.58441</v>
      </c>
      <c r="W10" s="47">
        <v>8.97</v>
      </c>
      <c r="X10" s="90">
        <f>W10*(1+0.039)</f>
        <v>9.31983</v>
      </c>
      <c r="Y10" s="47">
        <v>72.86</v>
      </c>
      <c r="Z10" s="90">
        <f>Y10*(1+0.042)</f>
        <v>75.92012</v>
      </c>
      <c r="AA10" s="47">
        <v>33.25</v>
      </c>
      <c r="AB10" s="90">
        <f>AA10*(1+0.039)</f>
        <v>34.54675</v>
      </c>
      <c r="AC10" s="47">
        <v>45.77</v>
      </c>
      <c r="AD10" s="90">
        <f>AC10*(1+0.041)</f>
        <v>47.64657</v>
      </c>
      <c r="AE10" s="47">
        <v>43.72</v>
      </c>
      <c r="AF10" s="90">
        <f>AE10*(1+0.042)</f>
        <v>45.55624</v>
      </c>
      <c r="AG10" s="47">
        <v>30.83</v>
      </c>
      <c r="AH10" s="90">
        <f>AG10*(1+0.042)</f>
        <v>32.12486</v>
      </c>
      <c r="AI10" s="47">
        <v>25.22</v>
      </c>
      <c r="AJ10" s="90">
        <f>AI10*(1+0.041)</f>
        <v>26.25402</v>
      </c>
      <c r="AK10" s="47">
        <v>50.63</v>
      </c>
      <c r="AL10" s="90">
        <f>AK10*(1+0.039)</f>
        <v>52.60457</v>
      </c>
      <c r="AM10" s="47">
        <v>35.5</v>
      </c>
      <c r="AN10" s="90">
        <f>AM10*(1+0.039)</f>
        <v>36.8845</v>
      </c>
      <c r="AO10" s="47">
        <v>10.28</v>
      </c>
      <c r="AP10" s="90">
        <f>AO10*(1+0.04)</f>
        <v>10.6912</v>
      </c>
      <c r="AQ10" s="47">
        <v>15.5</v>
      </c>
      <c r="AR10" s="99">
        <f>AQ10*(1+0.04)</f>
        <v>16.12</v>
      </c>
    </row>
    <row r="11" spans="1:44">
      <c r="A11" s="14"/>
      <c r="B11" s="89">
        <v>0</v>
      </c>
      <c r="C11" s="47"/>
      <c r="D11" s="89">
        <v>0</v>
      </c>
      <c r="E11" s="47"/>
      <c r="F11" s="89">
        <v>0</v>
      </c>
      <c r="G11" s="47"/>
      <c r="H11" s="89">
        <v>0</v>
      </c>
      <c r="I11" s="47"/>
      <c r="J11" s="89">
        <v>0</v>
      </c>
      <c r="K11" s="47"/>
      <c r="L11" s="89">
        <v>0</v>
      </c>
      <c r="M11" s="47"/>
      <c r="N11" s="89">
        <v>0</v>
      </c>
      <c r="O11" s="47"/>
      <c r="P11" s="89">
        <v>0</v>
      </c>
      <c r="Q11" s="47"/>
      <c r="R11" s="89">
        <v>0</v>
      </c>
      <c r="S11" s="47"/>
      <c r="T11" s="89">
        <v>0</v>
      </c>
      <c r="U11" s="47"/>
      <c r="V11" s="89">
        <v>0</v>
      </c>
      <c r="W11" s="47"/>
      <c r="X11" s="89">
        <v>0</v>
      </c>
      <c r="Y11" s="47"/>
      <c r="Z11" s="89">
        <v>0</v>
      </c>
      <c r="AA11" s="47"/>
      <c r="AB11" s="89">
        <v>0</v>
      </c>
      <c r="AC11" s="47"/>
      <c r="AD11" s="89">
        <v>0</v>
      </c>
      <c r="AE11" s="47"/>
      <c r="AF11" s="89">
        <v>0</v>
      </c>
      <c r="AG11" s="47"/>
      <c r="AH11" s="89">
        <v>0</v>
      </c>
      <c r="AI11" s="47"/>
      <c r="AJ11" s="89">
        <v>0</v>
      </c>
      <c r="AK11" s="47"/>
      <c r="AL11" s="89">
        <v>0</v>
      </c>
      <c r="AM11" s="47"/>
      <c r="AN11" s="89">
        <v>0</v>
      </c>
      <c r="AO11" s="47"/>
      <c r="AP11" s="89">
        <v>0</v>
      </c>
      <c r="AQ11" s="47"/>
      <c r="AR11" s="100">
        <v>0</v>
      </c>
    </row>
    <row r="12" spans="1:44">
      <c r="A12" s="47">
        <f t="shared" ref="A12:AR12" si="6">A13+A14</f>
        <v>17.08</v>
      </c>
      <c r="B12" s="47">
        <f t="shared" si="6"/>
        <v>17.49936</v>
      </c>
      <c r="C12" s="47">
        <f t="shared" si="6"/>
        <v>17.39</v>
      </c>
      <c r="D12" s="47">
        <f t="shared" si="6"/>
        <v>17.6964</v>
      </c>
      <c r="E12" s="47">
        <f t="shared" si="6"/>
        <v>16.17</v>
      </c>
      <c r="F12" s="47">
        <f t="shared" si="6"/>
        <v>16.59907</v>
      </c>
      <c r="G12" s="47">
        <f t="shared" si="6"/>
        <v>15.55</v>
      </c>
      <c r="H12" s="47">
        <f t="shared" si="6"/>
        <v>16.0212</v>
      </c>
      <c r="I12" s="47">
        <f t="shared" si="6"/>
        <v>15.53</v>
      </c>
      <c r="J12" s="47">
        <f t="shared" si="6"/>
        <v>15.74132</v>
      </c>
      <c r="K12" s="47">
        <f t="shared" si="6"/>
        <v>16.77</v>
      </c>
      <c r="L12" s="47">
        <f t="shared" si="6"/>
        <v>17.0195</v>
      </c>
      <c r="M12" s="47">
        <f t="shared" si="6"/>
        <v>16.37</v>
      </c>
      <c r="N12" s="47">
        <f t="shared" si="6"/>
        <v>16.76501</v>
      </c>
      <c r="O12" s="47">
        <f t="shared" si="6"/>
        <v>16.88</v>
      </c>
      <c r="P12" s="47">
        <f t="shared" si="6"/>
        <v>17.45096</v>
      </c>
      <c r="Q12" s="47">
        <f t="shared" si="6"/>
        <v>16.99</v>
      </c>
      <c r="R12" s="47">
        <f t="shared" si="6"/>
        <v>17.33278</v>
      </c>
      <c r="S12" s="47">
        <f t="shared" si="6"/>
        <v>15.54</v>
      </c>
      <c r="T12" s="47">
        <f t="shared" si="6"/>
        <v>15.8088</v>
      </c>
      <c r="U12" s="47">
        <f t="shared" si="6"/>
        <v>16.05</v>
      </c>
      <c r="V12" s="47">
        <f t="shared" si="6"/>
        <v>16.444</v>
      </c>
      <c r="W12" s="47">
        <f t="shared" si="6"/>
        <v>17.71</v>
      </c>
      <c r="X12" s="47">
        <f t="shared" si="6"/>
        <v>18.06304</v>
      </c>
      <c r="Y12" s="47">
        <f t="shared" si="6"/>
        <v>18.22</v>
      </c>
      <c r="Z12" s="47">
        <f t="shared" si="6"/>
        <v>19.06312</v>
      </c>
      <c r="AA12" s="47">
        <f t="shared" si="6"/>
        <v>16.58</v>
      </c>
      <c r="AB12" s="47">
        <f t="shared" si="6"/>
        <v>16.99984</v>
      </c>
      <c r="AC12" s="47">
        <f t="shared" si="6"/>
        <v>15.12</v>
      </c>
      <c r="AD12" s="47">
        <f t="shared" si="6"/>
        <v>15.28419</v>
      </c>
      <c r="AE12" s="47">
        <f t="shared" si="6"/>
        <v>16.48</v>
      </c>
      <c r="AF12" s="47">
        <f t="shared" si="6"/>
        <v>16.85352</v>
      </c>
      <c r="AG12" s="47">
        <f t="shared" si="6"/>
        <v>16.27</v>
      </c>
      <c r="AH12" s="47">
        <f t="shared" si="6"/>
        <v>16.62271</v>
      </c>
      <c r="AI12" s="47"/>
      <c r="AJ12" s="47">
        <f t="shared" si="6"/>
        <v>17.7</v>
      </c>
      <c r="AK12" s="47">
        <f t="shared" si="6"/>
        <v>17.72</v>
      </c>
      <c r="AL12" s="47">
        <f t="shared" si="6"/>
        <v>18.20032</v>
      </c>
      <c r="AM12" s="47">
        <f t="shared" si="6"/>
        <v>16.69</v>
      </c>
      <c r="AN12" s="47">
        <f t="shared" si="6"/>
        <v>17.24336</v>
      </c>
      <c r="AO12" s="47">
        <f t="shared" si="6"/>
        <v>15.56</v>
      </c>
      <c r="AP12" s="47">
        <f t="shared" si="6"/>
        <v>15.9615</v>
      </c>
      <c r="AQ12" s="47">
        <f t="shared" si="6"/>
        <v>11.63</v>
      </c>
      <c r="AR12" s="66">
        <f t="shared" si="6"/>
        <v>11.88976</v>
      </c>
    </row>
    <row r="13" spans="1:44">
      <c r="A13" s="14">
        <v>16.49</v>
      </c>
      <c r="B13" s="90">
        <f>A13*(1+0.024)</f>
        <v>16.88576</v>
      </c>
      <c r="C13" s="47">
        <v>16.8</v>
      </c>
      <c r="D13" s="90">
        <f>C13*(1+0.023)</f>
        <v>17.1864</v>
      </c>
      <c r="E13" s="47">
        <v>15.67</v>
      </c>
      <c r="F13" s="90">
        <f>E13*(1+0.021)</f>
        <v>15.99907</v>
      </c>
      <c r="G13" s="47">
        <v>15.05</v>
      </c>
      <c r="H13" s="90">
        <f>G13*(1+0.024)</f>
        <v>15.4112</v>
      </c>
      <c r="I13" s="47">
        <v>14.84</v>
      </c>
      <c r="J13" s="90">
        <f>I13*(1+0.023)</f>
        <v>15.18132</v>
      </c>
      <c r="K13" s="47">
        <v>15.98</v>
      </c>
      <c r="L13" s="90">
        <f>K13*(1+0.025)</f>
        <v>16.3795</v>
      </c>
      <c r="M13" s="47">
        <v>15.87</v>
      </c>
      <c r="N13" s="90">
        <f>M13*(1+0.023)</f>
        <v>16.23501</v>
      </c>
      <c r="O13" s="47">
        <v>16.29</v>
      </c>
      <c r="P13" s="90">
        <f>O13*(1+0.024)</f>
        <v>16.68096</v>
      </c>
      <c r="Q13" s="47">
        <v>16.49</v>
      </c>
      <c r="R13" s="90">
        <f>Q13*(1+0.022)</f>
        <v>16.85278</v>
      </c>
      <c r="S13" s="47">
        <v>14.95</v>
      </c>
      <c r="T13" s="90">
        <f>S13*(1+0.024)</f>
        <v>15.3088</v>
      </c>
      <c r="U13" s="47">
        <v>15.36</v>
      </c>
      <c r="V13" s="90">
        <f>U13*(1+0.025)</f>
        <v>15.744</v>
      </c>
      <c r="W13" s="47">
        <v>17.21</v>
      </c>
      <c r="X13" s="90">
        <f>W13*(1+0.024)</f>
        <v>17.62304</v>
      </c>
      <c r="Y13" s="47">
        <v>17.63</v>
      </c>
      <c r="Z13" s="90">
        <f>Y13*(1+0.024)</f>
        <v>18.05312</v>
      </c>
      <c r="AA13" s="47">
        <v>16.08</v>
      </c>
      <c r="AB13" s="90">
        <f>AA13*(1+0.023)</f>
        <v>16.44984</v>
      </c>
      <c r="AC13" s="47">
        <v>14.53</v>
      </c>
      <c r="AD13" s="90">
        <f>AC13*(1+0.023)</f>
        <v>14.86419</v>
      </c>
      <c r="AE13" s="47">
        <v>15.98</v>
      </c>
      <c r="AF13" s="90">
        <f>AE13*(1+0.024)</f>
        <v>16.36352</v>
      </c>
      <c r="AG13" s="47">
        <v>15.77</v>
      </c>
      <c r="AH13" s="90">
        <f>AG13*(1+0.023)</f>
        <v>16.13271</v>
      </c>
      <c r="AI13" s="47">
        <v>16.8</v>
      </c>
      <c r="AJ13" s="90">
        <f>AI13*(1+0.025)</f>
        <v>17.22</v>
      </c>
      <c r="AK13" s="47">
        <v>17.32</v>
      </c>
      <c r="AL13" s="90">
        <f>AK13*(1+0.026)</f>
        <v>17.77032</v>
      </c>
      <c r="AM13" s="47">
        <v>16.39</v>
      </c>
      <c r="AN13" s="90">
        <f>AM13*(1+0.024)</f>
        <v>16.78336</v>
      </c>
      <c r="AO13" s="47">
        <v>15.26</v>
      </c>
      <c r="AP13" s="90">
        <f>AO13*(1+0.025)</f>
        <v>15.6415</v>
      </c>
      <c r="AQ13" s="47">
        <v>11.24</v>
      </c>
      <c r="AR13" s="99">
        <f>AQ13*(1+0.024)</f>
        <v>11.50976</v>
      </c>
    </row>
    <row r="14" spans="1:44">
      <c r="A14" s="14">
        <v>0.59</v>
      </c>
      <c r="B14" s="90">
        <f>A14*(1+0.04)</f>
        <v>0.6136</v>
      </c>
      <c r="C14" s="47">
        <v>0.59</v>
      </c>
      <c r="D14" s="90">
        <v>0.51</v>
      </c>
      <c r="E14" s="47">
        <v>0.5</v>
      </c>
      <c r="F14" s="90">
        <v>0.6</v>
      </c>
      <c r="G14" s="47">
        <v>0.5</v>
      </c>
      <c r="H14" s="90">
        <v>0.61</v>
      </c>
      <c r="I14" s="47">
        <v>0.69</v>
      </c>
      <c r="J14" s="90">
        <v>0.56</v>
      </c>
      <c r="K14" s="47">
        <v>0.79</v>
      </c>
      <c r="L14" s="90">
        <v>0.64</v>
      </c>
      <c r="M14" s="47">
        <v>0.5</v>
      </c>
      <c r="N14" s="90">
        <v>0.53</v>
      </c>
      <c r="O14" s="47">
        <v>0.59</v>
      </c>
      <c r="P14" s="90">
        <v>0.77</v>
      </c>
      <c r="Q14" s="47">
        <v>0.5</v>
      </c>
      <c r="R14" s="90">
        <v>0.48</v>
      </c>
      <c r="S14" s="47">
        <v>0.59</v>
      </c>
      <c r="T14" s="90">
        <v>0.5</v>
      </c>
      <c r="U14" s="47">
        <v>0.69</v>
      </c>
      <c r="V14" s="90">
        <v>0.7</v>
      </c>
      <c r="W14" s="47">
        <v>0.5</v>
      </c>
      <c r="X14" s="90">
        <v>0.44</v>
      </c>
      <c r="Y14" s="47">
        <v>0.59</v>
      </c>
      <c r="Z14" s="90">
        <v>1.01</v>
      </c>
      <c r="AA14" s="47">
        <v>0.5</v>
      </c>
      <c r="AB14" s="90">
        <v>0.55</v>
      </c>
      <c r="AC14" s="47">
        <v>0.59</v>
      </c>
      <c r="AD14" s="90">
        <v>0.42</v>
      </c>
      <c r="AE14" s="47">
        <v>0.5</v>
      </c>
      <c r="AF14" s="90">
        <v>0.49</v>
      </c>
      <c r="AG14" s="47">
        <v>0.5</v>
      </c>
      <c r="AH14" s="90">
        <v>0.49</v>
      </c>
      <c r="AI14" s="47">
        <v>0.4</v>
      </c>
      <c r="AJ14" s="90">
        <v>0.48</v>
      </c>
      <c r="AK14" s="47">
        <v>0.4</v>
      </c>
      <c r="AL14" s="90">
        <v>0.43</v>
      </c>
      <c r="AM14" s="47">
        <v>0.3</v>
      </c>
      <c r="AN14" s="90">
        <v>0.46</v>
      </c>
      <c r="AO14" s="47">
        <v>0.3</v>
      </c>
      <c r="AP14" s="90">
        <v>0.32</v>
      </c>
      <c r="AQ14" s="47">
        <v>0.39</v>
      </c>
      <c r="AR14" s="99">
        <v>0.38</v>
      </c>
    </row>
    <row r="15" spans="1:44">
      <c r="A15" s="14"/>
      <c r="B15" s="89">
        <v>0</v>
      </c>
      <c r="C15" s="47"/>
      <c r="D15" s="89">
        <v>0</v>
      </c>
      <c r="E15" s="47"/>
      <c r="F15" s="89">
        <v>0</v>
      </c>
      <c r="G15" s="47"/>
      <c r="H15" s="89">
        <v>0</v>
      </c>
      <c r="I15" s="47"/>
      <c r="J15" s="89">
        <v>0</v>
      </c>
      <c r="K15" s="47"/>
      <c r="L15" s="89">
        <v>0</v>
      </c>
      <c r="M15" s="47"/>
      <c r="N15" s="89">
        <v>0</v>
      </c>
      <c r="O15" s="47"/>
      <c r="P15" s="89">
        <v>0</v>
      </c>
      <c r="Q15" s="47"/>
      <c r="R15" s="89">
        <v>0</v>
      </c>
      <c r="S15" s="47"/>
      <c r="T15" s="89">
        <v>0</v>
      </c>
      <c r="U15" s="47"/>
      <c r="V15" s="89">
        <v>0</v>
      </c>
      <c r="W15" s="47"/>
      <c r="X15" s="89">
        <v>0</v>
      </c>
      <c r="Y15" s="47"/>
      <c r="Z15" s="89">
        <v>0</v>
      </c>
      <c r="AA15" s="47"/>
      <c r="AB15" s="89">
        <v>0</v>
      </c>
      <c r="AC15" s="47"/>
      <c r="AD15" s="89">
        <v>0</v>
      </c>
      <c r="AE15" s="47"/>
      <c r="AF15" s="89">
        <v>0</v>
      </c>
      <c r="AG15" s="47"/>
      <c r="AH15" s="89">
        <v>0</v>
      </c>
      <c r="AI15" s="47"/>
      <c r="AJ15" s="89">
        <v>0</v>
      </c>
      <c r="AK15" s="47"/>
      <c r="AL15" s="89">
        <v>0</v>
      </c>
      <c r="AM15" s="47"/>
      <c r="AN15" s="89">
        <v>0</v>
      </c>
      <c r="AO15" s="47"/>
      <c r="AP15" s="89">
        <v>0</v>
      </c>
      <c r="AQ15" s="47"/>
      <c r="AR15" s="100">
        <v>0</v>
      </c>
    </row>
    <row r="16" spans="1:44">
      <c r="A16" s="47">
        <f t="shared" ref="A16:AR16" si="7">A17+A18</f>
        <v>2.38</v>
      </c>
      <c r="B16" s="47">
        <f t="shared" si="7"/>
        <v>2.44426</v>
      </c>
      <c r="C16" s="47">
        <f t="shared" si="7"/>
        <v>2.81</v>
      </c>
      <c r="D16" s="47">
        <f t="shared" si="7"/>
        <v>2.88587</v>
      </c>
      <c r="E16" s="47">
        <f t="shared" si="7"/>
        <v>2.6</v>
      </c>
      <c r="F16" s="47">
        <f t="shared" si="7"/>
        <v>2.6702</v>
      </c>
      <c r="G16" s="47">
        <f t="shared" si="7"/>
        <v>4.11</v>
      </c>
      <c r="H16" s="47">
        <f t="shared" si="7"/>
        <v>4.22097</v>
      </c>
      <c r="I16" s="47">
        <f t="shared" si="7"/>
        <v>3.25</v>
      </c>
      <c r="J16" s="47">
        <f t="shared" si="7"/>
        <v>3.33775</v>
      </c>
      <c r="K16" s="47">
        <f t="shared" si="7"/>
        <v>5.41</v>
      </c>
      <c r="L16" s="47">
        <f t="shared" si="7"/>
        <v>5.55607</v>
      </c>
      <c r="M16" s="47">
        <f t="shared" si="7"/>
        <v>4.76</v>
      </c>
      <c r="N16" s="47">
        <f t="shared" si="7"/>
        <v>4.88852</v>
      </c>
      <c r="O16" s="47">
        <f t="shared" si="7"/>
        <v>5.63</v>
      </c>
      <c r="P16" s="47">
        <f t="shared" si="7"/>
        <v>5.78201</v>
      </c>
      <c r="Q16" s="47">
        <f t="shared" si="7"/>
        <v>3.46</v>
      </c>
      <c r="R16" s="47">
        <f t="shared" si="7"/>
        <v>3.55342</v>
      </c>
      <c r="S16" s="47">
        <f t="shared" si="7"/>
        <v>5.84</v>
      </c>
      <c r="T16" s="47">
        <f t="shared" si="7"/>
        <v>5.99768</v>
      </c>
      <c r="U16" s="47">
        <f t="shared" si="7"/>
        <v>6.06</v>
      </c>
      <c r="V16" s="47">
        <f t="shared" si="7"/>
        <v>6.22362</v>
      </c>
      <c r="W16" s="47">
        <f t="shared" si="7"/>
        <v>5.63</v>
      </c>
      <c r="X16" s="47">
        <f t="shared" si="7"/>
        <v>5.78201</v>
      </c>
      <c r="Y16" s="47">
        <f t="shared" si="7"/>
        <v>5.84</v>
      </c>
      <c r="Z16" s="47">
        <f t="shared" si="7"/>
        <v>5.99768</v>
      </c>
      <c r="AA16" s="47">
        <f t="shared" si="7"/>
        <v>4.55</v>
      </c>
      <c r="AB16" s="47">
        <f t="shared" si="7"/>
        <v>4.67285</v>
      </c>
      <c r="AC16" s="47">
        <f t="shared" si="7"/>
        <v>3.9</v>
      </c>
      <c r="AD16" s="47">
        <f t="shared" si="7"/>
        <v>4.0053</v>
      </c>
      <c r="AE16" s="47">
        <f t="shared" si="7"/>
        <v>6.71</v>
      </c>
      <c r="AF16" s="47">
        <f t="shared" si="7"/>
        <v>6.89117</v>
      </c>
      <c r="AG16" s="47">
        <f t="shared" si="7"/>
        <v>5.84</v>
      </c>
      <c r="AH16" s="47">
        <f t="shared" si="7"/>
        <v>5.99768</v>
      </c>
      <c r="AI16" s="47">
        <f t="shared" si="7"/>
        <v>7.58</v>
      </c>
      <c r="AJ16" s="47">
        <f t="shared" si="7"/>
        <v>7.78466</v>
      </c>
      <c r="AK16" s="47">
        <f t="shared" si="7"/>
        <v>6.49</v>
      </c>
      <c r="AL16" s="47">
        <f t="shared" si="7"/>
        <v>6.66523</v>
      </c>
      <c r="AM16" s="47">
        <f t="shared" si="7"/>
        <v>4.33</v>
      </c>
      <c r="AN16" s="47">
        <f t="shared" si="7"/>
        <v>4.44691</v>
      </c>
      <c r="AO16" s="47">
        <f t="shared" si="7"/>
        <v>5.19</v>
      </c>
      <c r="AP16" s="47">
        <f t="shared" si="7"/>
        <v>5.33013</v>
      </c>
      <c r="AQ16" s="47">
        <f t="shared" si="7"/>
        <v>5.63</v>
      </c>
      <c r="AR16" s="66">
        <f t="shared" si="7"/>
        <v>5.78201</v>
      </c>
    </row>
    <row r="17" spans="1:44">
      <c r="A17" s="14"/>
      <c r="B17" s="89">
        <v>0</v>
      </c>
      <c r="C17" s="47"/>
      <c r="D17" s="89">
        <v>0</v>
      </c>
      <c r="E17" s="47"/>
      <c r="F17" s="89">
        <v>0</v>
      </c>
      <c r="G17" s="47"/>
      <c r="H17" s="89">
        <v>0</v>
      </c>
      <c r="I17" s="47"/>
      <c r="J17" s="89">
        <v>0</v>
      </c>
      <c r="K17" s="47"/>
      <c r="L17" s="89">
        <v>0</v>
      </c>
      <c r="M17" s="47"/>
      <c r="N17" s="89">
        <v>0</v>
      </c>
      <c r="O17" s="47"/>
      <c r="P17" s="89">
        <v>0</v>
      </c>
      <c r="Q17" s="47"/>
      <c r="R17" s="89">
        <v>0</v>
      </c>
      <c r="S17" s="47"/>
      <c r="T17" s="89">
        <v>0</v>
      </c>
      <c r="U17" s="47"/>
      <c r="V17" s="89">
        <v>0</v>
      </c>
      <c r="W17" s="47"/>
      <c r="X17" s="89">
        <v>0</v>
      </c>
      <c r="Y17" s="47"/>
      <c r="Z17" s="89">
        <v>0</v>
      </c>
      <c r="AA17" s="47"/>
      <c r="AB17" s="89">
        <v>0</v>
      </c>
      <c r="AC17" s="47"/>
      <c r="AD17" s="89">
        <v>0</v>
      </c>
      <c r="AE17" s="47"/>
      <c r="AF17" s="89">
        <v>0</v>
      </c>
      <c r="AG17" s="47"/>
      <c r="AH17" s="89">
        <v>0</v>
      </c>
      <c r="AI17" s="47"/>
      <c r="AJ17" s="89">
        <v>0</v>
      </c>
      <c r="AK17" s="47"/>
      <c r="AL17" s="89">
        <v>0</v>
      </c>
      <c r="AM17" s="47"/>
      <c r="AN17" s="89">
        <v>0</v>
      </c>
      <c r="AO17" s="47"/>
      <c r="AP17" s="89">
        <v>0</v>
      </c>
      <c r="AQ17" s="47"/>
      <c r="AR17" s="100">
        <v>0</v>
      </c>
    </row>
    <row r="18" spans="1:44">
      <c r="A18" s="14">
        <v>2.38</v>
      </c>
      <c r="B18" s="89">
        <f>A18*(1+0.027)</f>
        <v>2.44426</v>
      </c>
      <c r="C18" s="47">
        <v>2.81</v>
      </c>
      <c r="D18" s="89">
        <f t="shared" ref="D18:H18" si="8">C18*(1+0.027)</f>
        <v>2.88587</v>
      </c>
      <c r="E18" s="47">
        <v>2.6</v>
      </c>
      <c r="F18" s="89">
        <f t="shared" si="8"/>
        <v>2.6702</v>
      </c>
      <c r="G18" s="47">
        <v>4.11</v>
      </c>
      <c r="H18" s="89">
        <f t="shared" si="8"/>
        <v>4.22097</v>
      </c>
      <c r="I18" s="47">
        <v>3.25</v>
      </c>
      <c r="J18" s="89">
        <f t="shared" ref="J18:N18" si="9">I18*(1+0.027)</f>
        <v>3.33775</v>
      </c>
      <c r="K18" s="47">
        <v>5.41</v>
      </c>
      <c r="L18" s="89">
        <f t="shared" si="9"/>
        <v>5.55607</v>
      </c>
      <c r="M18" s="47">
        <v>4.76</v>
      </c>
      <c r="N18" s="89">
        <f t="shared" si="9"/>
        <v>4.88852</v>
      </c>
      <c r="O18" s="47">
        <v>5.63</v>
      </c>
      <c r="P18" s="89">
        <f t="shared" ref="P18:T18" si="10">O18*(1+0.027)</f>
        <v>5.78201</v>
      </c>
      <c r="Q18" s="47">
        <v>3.46</v>
      </c>
      <c r="R18" s="89">
        <f t="shared" si="10"/>
        <v>3.55342</v>
      </c>
      <c r="S18" s="47">
        <v>5.84</v>
      </c>
      <c r="T18" s="89">
        <f t="shared" si="10"/>
        <v>5.99768</v>
      </c>
      <c r="U18" s="47">
        <v>6.06</v>
      </c>
      <c r="V18" s="89">
        <f t="shared" ref="V18:Z18" si="11">U18*(1+0.027)</f>
        <v>6.22362</v>
      </c>
      <c r="W18" s="47">
        <v>5.63</v>
      </c>
      <c r="X18" s="89">
        <f t="shared" si="11"/>
        <v>5.78201</v>
      </c>
      <c r="Y18" s="47">
        <v>5.84</v>
      </c>
      <c r="Z18" s="89">
        <f t="shared" si="11"/>
        <v>5.99768</v>
      </c>
      <c r="AA18" s="47">
        <v>4.55</v>
      </c>
      <c r="AB18" s="89">
        <f t="shared" ref="AB18:AF18" si="12">AA18*(1+0.027)</f>
        <v>4.67285</v>
      </c>
      <c r="AC18" s="47">
        <v>3.9</v>
      </c>
      <c r="AD18" s="89">
        <f t="shared" si="12"/>
        <v>4.0053</v>
      </c>
      <c r="AE18" s="47">
        <v>6.71</v>
      </c>
      <c r="AF18" s="89">
        <f t="shared" si="12"/>
        <v>6.89117</v>
      </c>
      <c r="AG18" s="47">
        <v>5.84</v>
      </c>
      <c r="AH18" s="89">
        <f t="shared" ref="AH18:AL18" si="13">AG18*(1+0.027)</f>
        <v>5.99768</v>
      </c>
      <c r="AI18" s="47">
        <v>7.58</v>
      </c>
      <c r="AJ18" s="89">
        <f t="shared" si="13"/>
        <v>7.78466</v>
      </c>
      <c r="AK18" s="47">
        <v>6.49</v>
      </c>
      <c r="AL18" s="89">
        <f t="shared" si="13"/>
        <v>6.66523</v>
      </c>
      <c r="AM18" s="47">
        <v>4.33</v>
      </c>
      <c r="AN18" s="89">
        <f t="shared" ref="AN18:AR18" si="14">AM18*(1+0.027)</f>
        <v>4.44691</v>
      </c>
      <c r="AO18" s="47">
        <v>5.19</v>
      </c>
      <c r="AP18" s="89">
        <f t="shared" si="14"/>
        <v>5.33013</v>
      </c>
      <c r="AQ18" s="47">
        <v>5.63</v>
      </c>
      <c r="AR18" s="100">
        <f t="shared" si="14"/>
        <v>5.78201</v>
      </c>
    </row>
    <row r="21" spans="1:44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</row>
    <row r="22" spans="1:44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</row>
    <row r="23" spans="1:44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</row>
    <row r="24" spans="1:44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</row>
    <row r="25" spans="1:44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</row>
  </sheetData>
  <mergeCells count="23">
    <mergeCell ref="M1:AR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7"/>
  <sheetViews>
    <sheetView workbookViewId="0">
      <selection activeCell="S1" sqref="S$1:S$1048576"/>
    </sheetView>
  </sheetViews>
  <sheetFormatPr defaultColWidth="9" defaultRowHeight="13.5"/>
  <cols>
    <col min="1" max="1" width="14.75" customWidth="1"/>
    <col min="9" max="10" width="9.63333333333333" style="1"/>
    <col min="12" max="13" width="9" style="1"/>
    <col min="15" max="16" width="9" style="1"/>
    <col min="18" max="19" width="9" style="1"/>
    <col min="21" max="21" width="9" style="1"/>
    <col min="23" max="23" width="9" style="1"/>
    <col min="25" max="25" width="9" style="1"/>
    <col min="27" max="27" width="9" style="1"/>
    <col min="29" max="29" width="9" style="1"/>
    <col min="31" max="31" width="9" style="1"/>
    <col min="33" max="33" width="9" style="1"/>
    <col min="35" max="35" width="9" style="1"/>
    <col min="37" max="37" width="9" style="1"/>
    <col min="39" max="39" width="9" style="1"/>
    <col min="41" max="41" width="9" style="1"/>
    <col min="43" max="43" width="9" style="1"/>
    <col min="45" max="45" width="9" style="1"/>
    <col min="47" max="47" width="9" style="1"/>
    <col min="49" max="49" width="9" style="1"/>
    <col min="51" max="51" width="9" style="1"/>
    <col min="53" max="53" width="9" style="1"/>
    <col min="55" max="55" width="9.63333333333333" style="1"/>
    <col min="57" max="57" width="12.6333333333333"/>
  </cols>
  <sheetData>
    <row r="1" ht="20.25" spans="1:56">
      <c r="A1" s="2"/>
      <c r="B1" s="2"/>
      <c r="C1" s="2"/>
      <c r="D1" s="2" t="s">
        <v>58</v>
      </c>
      <c r="E1" s="2"/>
      <c r="F1" s="2"/>
      <c r="G1" s="2"/>
      <c r="H1" s="3"/>
      <c r="I1" s="40"/>
      <c r="J1" s="40"/>
      <c r="K1" s="3"/>
      <c r="L1" s="40"/>
      <c r="M1" s="40"/>
      <c r="N1" s="3"/>
      <c r="O1" s="40"/>
      <c r="P1" s="40"/>
      <c r="Q1" s="3"/>
      <c r="R1" s="40"/>
      <c r="S1" s="40"/>
      <c r="T1" s="3"/>
      <c r="U1" s="40"/>
      <c r="V1" s="3"/>
      <c r="W1" s="40"/>
      <c r="X1" s="3"/>
      <c r="Y1" s="40"/>
      <c r="Z1" s="3"/>
      <c r="AA1" s="40"/>
      <c r="AB1" s="3"/>
      <c r="AC1" s="40"/>
      <c r="AD1" s="3"/>
      <c r="AE1" s="40"/>
      <c r="AF1" s="3"/>
      <c r="AG1" s="40"/>
      <c r="AH1" s="3"/>
      <c r="AI1" s="40"/>
      <c r="AJ1" s="3"/>
      <c r="AK1" s="40"/>
      <c r="AL1" s="3"/>
      <c r="AM1" s="40"/>
      <c r="AN1" s="3"/>
      <c r="AO1" s="40"/>
      <c r="AP1" s="3"/>
      <c r="AQ1" s="40"/>
      <c r="AR1" s="3"/>
      <c r="AS1" s="40"/>
      <c r="AT1" s="3"/>
      <c r="AU1" s="40"/>
      <c r="AV1" s="3"/>
      <c r="AW1" s="40"/>
      <c r="AX1" s="3"/>
      <c r="AY1" s="40"/>
      <c r="AZ1" s="3"/>
      <c r="BA1" s="40"/>
      <c r="BB1" s="3"/>
      <c r="BD1" t="s">
        <v>59</v>
      </c>
    </row>
    <row r="2" ht="14.25" spans="1:59">
      <c r="A2" s="4" t="s">
        <v>60</v>
      </c>
      <c r="B2" s="5"/>
      <c r="C2" s="5"/>
      <c r="D2" s="5"/>
      <c r="E2" s="6"/>
      <c r="F2" s="7"/>
      <c r="G2" s="7"/>
      <c r="H2" s="8" t="s">
        <v>61</v>
      </c>
      <c r="I2" s="41" t="s">
        <v>62</v>
      </c>
      <c r="J2" s="41"/>
      <c r="K2" s="8" t="s">
        <v>61</v>
      </c>
      <c r="L2" s="41" t="s">
        <v>62</v>
      </c>
      <c r="M2" s="41"/>
      <c r="N2" s="8" t="s">
        <v>61</v>
      </c>
      <c r="O2" s="41" t="s">
        <v>62</v>
      </c>
      <c r="P2" s="41"/>
      <c r="Q2" s="8" t="s">
        <v>61</v>
      </c>
      <c r="R2" s="41" t="s">
        <v>62</v>
      </c>
      <c r="S2" s="41"/>
      <c r="T2" s="8" t="s">
        <v>61</v>
      </c>
      <c r="U2" s="41" t="s">
        <v>62</v>
      </c>
      <c r="V2" s="8" t="s">
        <v>61</v>
      </c>
      <c r="W2" s="41" t="s">
        <v>62</v>
      </c>
      <c r="X2" s="8" t="s">
        <v>61</v>
      </c>
      <c r="Y2" s="41" t="s">
        <v>62</v>
      </c>
      <c r="Z2" s="8" t="s">
        <v>61</v>
      </c>
      <c r="AA2" s="41" t="s">
        <v>62</v>
      </c>
      <c r="AB2" s="8" t="s">
        <v>61</v>
      </c>
      <c r="AC2" s="41" t="s">
        <v>62</v>
      </c>
      <c r="AD2" s="8" t="s">
        <v>61</v>
      </c>
      <c r="AE2" s="41" t="s">
        <v>62</v>
      </c>
      <c r="AF2" s="8" t="s">
        <v>61</v>
      </c>
      <c r="AG2" s="41" t="s">
        <v>62</v>
      </c>
      <c r="AH2" s="8" t="s">
        <v>61</v>
      </c>
      <c r="AI2" s="41" t="s">
        <v>62</v>
      </c>
      <c r="AJ2" s="8" t="s">
        <v>61</v>
      </c>
      <c r="AK2" s="41" t="s">
        <v>62</v>
      </c>
      <c r="AL2" s="8" t="s">
        <v>61</v>
      </c>
      <c r="AM2" s="41" t="s">
        <v>62</v>
      </c>
      <c r="AN2" s="8" t="s">
        <v>61</v>
      </c>
      <c r="AO2" s="41" t="s">
        <v>62</v>
      </c>
      <c r="AP2" s="8" t="s">
        <v>61</v>
      </c>
      <c r="AQ2" s="41" t="s">
        <v>62</v>
      </c>
      <c r="AR2" s="8" t="s">
        <v>61</v>
      </c>
      <c r="AS2" s="41" t="s">
        <v>62</v>
      </c>
      <c r="AT2" s="8" t="s">
        <v>61</v>
      </c>
      <c r="AU2" s="41" t="s">
        <v>62</v>
      </c>
      <c r="AV2" s="8" t="s">
        <v>61</v>
      </c>
      <c r="AW2" s="41" t="s">
        <v>62</v>
      </c>
      <c r="AX2" s="8" t="s">
        <v>61</v>
      </c>
      <c r="AY2" s="41" t="s">
        <v>62</v>
      </c>
      <c r="AZ2" s="8" t="s">
        <v>61</v>
      </c>
      <c r="BA2" s="41" t="s">
        <v>62</v>
      </c>
      <c r="BB2" s="8" t="s">
        <v>61</v>
      </c>
      <c r="BC2" s="41" t="s">
        <v>62</v>
      </c>
      <c r="BD2" t="s">
        <v>61</v>
      </c>
      <c r="BE2" s="41" t="s">
        <v>62</v>
      </c>
      <c r="BG2" t="s">
        <v>63</v>
      </c>
    </row>
    <row r="3" ht="14.25" spans="1:54">
      <c r="A3" s="9" t="s">
        <v>27</v>
      </c>
      <c r="B3" s="10" t="s">
        <v>28</v>
      </c>
      <c r="C3" s="10" t="s">
        <v>29</v>
      </c>
      <c r="D3" s="10" t="s">
        <v>64</v>
      </c>
      <c r="E3" s="10" t="s">
        <v>65</v>
      </c>
      <c r="F3" s="11" t="s">
        <v>66</v>
      </c>
      <c r="G3" s="12" t="s">
        <v>34</v>
      </c>
      <c r="H3" s="12" t="s">
        <v>3</v>
      </c>
      <c r="I3" s="42" t="s">
        <v>64</v>
      </c>
      <c r="J3" s="42" t="s">
        <v>65</v>
      </c>
      <c r="K3" s="12" t="s">
        <v>4</v>
      </c>
      <c r="L3" s="42"/>
      <c r="M3" s="42"/>
      <c r="N3" s="12" t="s">
        <v>5</v>
      </c>
      <c r="O3" s="42"/>
      <c r="P3" s="42"/>
      <c r="Q3" s="12" t="s">
        <v>6</v>
      </c>
      <c r="R3" s="42"/>
      <c r="S3" s="42"/>
      <c r="T3" s="12" t="s">
        <v>7</v>
      </c>
      <c r="U3" s="50"/>
      <c r="V3" s="51" t="s">
        <v>8</v>
      </c>
      <c r="W3" s="52"/>
      <c r="X3" s="51" t="s">
        <v>9</v>
      </c>
      <c r="Y3" s="50"/>
      <c r="Z3" s="53" t="s">
        <v>10</v>
      </c>
      <c r="AA3" s="54"/>
      <c r="AB3" s="12" t="s">
        <v>11</v>
      </c>
      <c r="AC3" s="42"/>
      <c r="AD3" s="12" t="s">
        <v>12</v>
      </c>
      <c r="AE3" s="42"/>
      <c r="AF3" s="12" t="s">
        <v>13</v>
      </c>
      <c r="AG3" s="42"/>
      <c r="AH3" s="12" t="s">
        <v>14</v>
      </c>
      <c r="AI3" s="42"/>
      <c r="AJ3" s="12" t="s">
        <v>15</v>
      </c>
      <c r="AK3" s="42"/>
      <c r="AL3" s="12" t="s">
        <v>16</v>
      </c>
      <c r="AM3" s="42"/>
      <c r="AN3" s="12" t="s">
        <v>17</v>
      </c>
      <c r="AO3" s="42"/>
      <c r="AP3" s="12" t="s">
        <v>18</v>
      </c>
      <c r="AQ3" s="42"/>
      <c r="AR3" s="12" t="s">
        <v>19</v>
      </c>
      <c r="AS3" s="42"/>
      <c r="AT3" s="12" t="s">
        <v>20</v>
      </c>
      <c r="AU3" s="42"/>
      <c r="AV3" s="12" t="s">
        <v>21</v>
      </c>
      <c r="AW3" s="42"/>
      <c r="AX3" s="12" t="s">
        <v>22</v>
      </c>
      <c r="AY3" s="42"/>
      <c r="AZ3" s="12" t="s">
        <v>23</v>
      </c>
      <c r="BA3" s="50"/>
      <c r="BB3" s="73" t="s">
        <v>24</v>
      </c>
    </row>
    <row r="4" spans="1:59">
      <c r="A4" s="13" t="s">
        <v>67</v>
      </c>
      <c r="B4" s="14" t="s">
        <v>68</v>
      </c>
      <c r="C4" s="15">
        <v>1</v>
      </c>
      <c r="D4" s="16">
        <f>D5+D12+D16</f>
        <v>87623</v>
      </c>
      <c r="E4" s="17">
        <f>E5+E12+E16</f>
        <v>87279</v>
      </c>
      <c r="F4" s="17">
        <f>D4-E4</f>
        <v>344</v>
      </c>
      <c r="G4" s="18">
        <f>F4/E4</f>
        <v>0.00394138337973625</v>
      </c>
      <c r="H4" s="19">
        <f>H5+H12+H16</f>
        <v>6270</v>
      </c>
      <c r="I4" s="43">
        <f>I5+I12+I16</f>
        <v>2949.91035249113</v>
      </c>
      <c r="J4" s="43"/>
      <c r="K4" s="19">
        <f>K5+K12+K16</f>
        <v>4881</v>
      </c>
      <c r="L4" s="43">
        <f>L5+L12+L16</f>
        <v>2262.70036601202</v>
      </c>
      <c r="M4" s="43"/>
      <c r="N4" s="19">
        <f>N5+N12+N16</f>
        <v>4697</v>
      </c>
      <c r="O4" s="43">
        <f>O5+O12+O16</f>
        <v>2177.55905217409</v>
      </c>
      <c r="P4" s="43"/>
      <c r="Q4" s="19">
        <f>Q5+Q12+Q16</f>
        <v>5110</v>
      </c>
      <c r="R4" s="43">
        <f>R5+R12+R16</f>
        <v>2368.78705608424</v>
      </c>
      <c r="S4" s="43"/>
      <c r="T4" s="19">
        <f t="shared" ref="T4:W4" si="0">T5+T12+T16</f>
        <v>4886</v>
      </c>
      <c r="U4" s="43">
        <f t="shared" si="0"/>
        <v>2271.22410700615</v>
      </c>
      <c r="V4" s="19">
        <f t="shared" si="0"/>
        <v>3673</v>
      </c>
      <c r="W4" s="43">
        <f t="shared" si="0"/>
        <v>1705.09220322038</v>
      </c>
      <c r="X4" s="19">
        <f t="shared" ref="X4:AA4" si="1">X5+X12+X16</f>
        <v>4072</v>
      </c>
      <c r="Y4" s="43">
        <f t="shared" si="1"/>
        <v>1919.74073183453</v>
      </c>
      <c r="Z4" s="19">
        <f t="shared" si="1"/>
        <v>5695</v>
      </c>
      <c r="AA4" s="43">
        <f t="shared" si="1"/>
        <v>2666.81377153303</v>
      </c>
      <c r="AB4" s="19">
        <f t="shared" ref="AB4:AE4" si="2">AB5+AB12+AB16</f>
        <v>3556</v>
      </c>
      <c r="AC4" s="43">
        <f t="shared" si="2"/>
        <v>1640.30634521891</v>
      </c>
      <c r="AD4" s="55">
        <f t="shared" si="2"/>
        <v>4578</v>
      </c>
      <c r="AE4" s="56">
        <f t="shared" si="2"/>
        <v>2137.94163688508</v>
      </c>
      <c r="AF4" s="57">
        <f t="shared" ref="AF4:AI4" si="3">AF5+AF12+AF16</f>
        <v>4079</v>
      </c>
      <c r="AG4" s="43">
        <f t="shared" si="3"/>
        <v>1909.70067611801</v>
      </c>
      <c r="AH4" s="19">
        <f t="shared" si="3"/>
        <v>3139</v>
      </c>
      <c r="AI4" s="43">
        <f t="shared" si="3"/>
        <v>1470.8251892012</v>
      </c>
      <c r="AJ4" s="19">
        <f t="shared" ref="AJ4:AM4" si="4">AJ5+AJ12+AJ16</f>
        <v>3556</v>
      </c>
      <c r="AK4" s="43">
        <f t="shared" si="4"/>
        <v>1569.75667811953</v>
      </c>
      <c r="AL4" s="19">
        <f t="shared" si="4"/>
        <v>2760</v>
      </c>
      <c r="AM4" s="43">
        <f t="shared" si="4"/>
        <v>1247.75614533837</v>
      </c>
      <c r="AN4" s="19">
        <f t="shared" ref="AN4:AQ4" si="5">AN5+AN12+AN16</f>
        <v>2510</v>
      </c>
      <c r="AO4" s="43">
        <f t="shared" si="5"/>
        <v>1109.00449748955</v>
      </c>
      <c r="AP4" s="19">
        <f t="shared" si="5"/>
        <v>2375</v>
      </c>
      <c r="AQ4" s="43">
        <f t="shared" si="5"/>
        <v>1036.52079301674</v>
      </c>
      <c r="AR4" s="19">
        <f t="shared" ref="AR4:AU4" si="6">AR5+AR12+AR16</f>
        <v>3240</v>
      </c>
      <c r="AS4" s="43">
        <f t="shared" si="6"/>
        <v>1489.96521496698</v>
      </c>
      <c r="AT4" s="19">
        <f t="shared" si="6"/>
        <v>2989</v>
      </c>
      <c r="AU4" s="43">
        <f t="shared" si="6"/>
        <v>1368.68009260321</v>
      </c>
      <c r="AV4" s="19">
        <f t="shared" ref="AV4:AY4" si="7">AV5+AV12+AV16</f>
        <v>3973</v>
      </c>
      <c r="AW4" s="43">
        <f t="shared" si="7"/>
        <v>1815.18239625156</v>
      </c>
      <c r="AX4" s="19">
        <f t="shared" si="7"/>
        <v>3215</v>
      </c>
      <c r="AY4" s="43">
        <f t="shared" si="7"/>
        <v>1470.17064091877</v>
      </c>
      <c r="AZ4" s="19">
        <f t="shared" ref="AZ4:BC4" si="8">AZ5+AZ12+AZ16</f>
        <v>4390</v>
      </c>
      <c r="BA4" s="74">
        <f t="shared" si="8"/>
        <v>2054.32887607335</v>
      </c>
      <c r="BB4" s="75">
        <f t="shared" si="8"/>
        <v>3979</v>
      </c>
      <c r="BC4" s="1">
        <f t="shared" si="8"/>
        <v>1863.53317744313</v>
      </c>
      <c r="BE4">
        <f>I4+L4+O4+R4+U4+W4+Y4+AA4+AC4+AE4+AG4+AI4+AK4+AM4+AO4+AQ4+AS4+AU4+AW4+AY4+BA4+BC4</f>
        <v>40505.5</v>
      </c>
      <c r="BG4" s="15">
        <f>BG5+BG12+BG16</f>
        <v>40505.5</v>
      </c>
    </row>
    <row r="5" spans="1:59">
      <c r="A5" s="13" t="s">
        <v>37</v>
      </c>
      <c r="B5" s="14" t="s">
        <v>68</v>
      </c>
      <c r="C5" s="15">
        <v>2</v>
      </c>
      <c r="D5" s="20">
        <f>D6+D10+D11</f>
        <v>83632</v>
      </c>
      <c r="E5" s="17">
        <v>83330</v>
      </c>
      <c r="F5" s="17">
        <f>D5-E5</f>
        <v>302</v>
      </c>
      <c r="G5" s="18">
        <f>F5/E5</f>
        <v>0.00362414496579863</v>
      </c>
      <c r="H5" s="21">
        <f>H6+H10+H11</f>
        <v>6093</v>
      </c>
      <c r="I5" s="44">
        <f>I6+I10+I11</f>
        <v>2930.44187238662</v>
      </c>
      <c r="J5" s="44"/>
      <c r="K5" s="21">
        <f>K6+K10+K11</f>
        <v>4699</v>
      </c>
      <c r="L5" s="44">
        <f>L6+L10+L11</f>
        <v>2242.48977846988</v>
      </c>
      <c r="M5" s="44"/>
      <c r="N5" s="21">
        <f>N6+N10+N11</f>
        <v>4528</v>
      </c>
      <c r="O5" s="44">
        <f>O6+O10+O11</f>
        <v>2158.79792168465</v>
      </c>
      <c r="P5" s="44"/>
      <c r="Q5" s="21">
        <f>Q6+Q10+Q11</f>
        <v>4940</v>
      </c>
      <c r="R5" s="44">
        <f>R6+R10+R11</f>
        <v>2349.12937894699</v>
      </c>
      <c r="S5" s="44"/>
      <c r="T5" s="21">
        <f t="shared" ref="T5:W5" si="9">T6+T10+T11</f>
        <v>4720</v>
      </c>
      <c r="U5" s="44">
        <f t="shared" si="9"/>
        <v>2252.44004660721</v>
      </c>
      <c r="V5" s="21">
        <f t="shared" si="9"/>
        <v>3485</v>
      </c>
      <c r="W5" s="44">
        <f t="shared" si="9"/>
        <v>1682.91078997716</v>
      </c>
      <c r="X5" s="21">
        <f t="shared" ref="X5:AA5" si="10">X6+X10+X11</f>
        <v>3891</v>
      </c>
      <c r="Y5" s="44">
        <f t="shared" si="10"/>
        <v>1898.60911155033</v>
      </c>
      <c r="Z5" s="21">
        <f t="shared" si="10"/>
        <v>5505</v>
      </c>
      <c r="AA5" s="44">
        <f t="shared" si="10"/>
        <v>2644.30495957999</v>
      </c>
      <c r="AB5" s="21">
        <f t="shared" ref="AB5:AE5" si="11">AB6+AB10+AB11</f>
        <v>3375</v>
      </c>
      <c r="AC5" s="44">
        <f t="shared" si="11"/>
        <v>1619.85483871677</v>
      </c>
      <c r="AD5" s="58">
        <f t="shared" si="11"/>
        <v>4400</v>
      </c>
      <c r="AE5" s="59">
        <f t="shared" si="11"/>
        <v>2116.55643945967</v>
      </c>
      <c r="AF5" s="60">
        <f t="shared" ref="AF5:AI5" si="12">AF6+AF10+AF11</f>
        <v>3895</v>
      </c>
      <c r="AG5" s="44">
        <f t="shared" si="12"/>
        <v>1887.58758562095</v>
      </c>
      <c r="AH5" s="21">
        <f t="shared" si="12"/>
        <v>2941</v>
      </c>
      <c r="AI5" s="44">
        <f t="shared" si="12"/>
        <v>1447.48779006071</v>
      </c>
      <c r="AJ5" s="21">
        <f t="shared" ref="AJ5:AM5" si="13">AJ6+AJ10+AJ11</f>
        <v>3352</v>
      </c>
      <c r="AK5" s="44">
        <f t="shared" si="13"/>
        <v>1545.69138590739</v>
      </c>
      <c r="AL5" s="21">
        <f t="shared" si="13"/>
        <v>2578</v>
      </c>
      <c r="AM5" s="44">
        <f t="shared" si="13"/>
        <v>1226.63479678246</v>
      </c>
      <c r="AN5" s="21">
        <f t="shared" ref="AN5:AQ5" si="14">AN6+AN10+AN11</f>
        <v>2345</v>
      </c>
      <c r="AO5" s="44">
        <f t="shared" si="14"/>
        <v>1089.9795181306</v>
      </c>
      <c r="AP5" s="21">
        <f t="shared" si="14"/>
        <v>2184</v>
      </c>
      <c r="AQ5" s="44">
        <f t="shared" si="14"/>
        <v>1013.33819637223</v>
      </c>
      <c r="AR5" s="21">
        <f t="shared" ref="AR5:AU5" si="15">AR6+AR10+AR11</f>
        <v>3055</v>
      </c>
      <c r="AS5" s="44">
        <f t="shared" si="15"/>
        <v>1467.85451092284</v>
      </c>
      <c r="AT5" s="21">
        <f t="shared" si="15"/>
        <v>2787</v>
      </c>
      <c r="AU5" s="44">
        <f t="shared" si="15"/>
        <v>1343.90625787705</v>
      </c>
      <c r="AV5" s="21">
        <f t="shared" ref="AV5:AY5" si="16">AV6+AV10+AV11</f>
        <v>3771</v>
      </c>
      <c r="AW5" s="44">
        <f t="shared" si="16"/>
        <v>1790.97532301045</v>
      </c>
      <c r="AX5" s="21">
        <f t="shared" si="16"/>
        <v>3033</v>
      </c>
      <c r="AY5" s="44">
        <f t="shared" si="16"/>
        <v>1449.1547593845</v>
      </c>
      <c r="AZ5" s="21">
        <f t="shared" ref="AZ5:BC5" si="17">AZ6+AZ10+AZ11</f>
        <v>4215</v>
      </c>
      <c r="BA5" s="76">
        <f t="shared" si="17"/>
        <v>2033.58114933208</v>
      </c>
      <c r="BB5" s="77">
        <f t="shared" si="17"/>
        <v>3840</v>
      </c>
      <c r="BC5" s="1">
        <f t="shared" si="17"/>
        <v>1846.27358921945</v>
      </c>
      <c r="BE5">
        <f>I5+L5+O5+R5+U5+W5+Y5+AA5+AC5+AE5+AG5+AI5+AK5+AM5+AO5+AQ5+AS5+AU5+AW5+AY5+BA5+BC5</f>
        <v>40038</v>
      </c>
      <c r="BG5" s="79">
        <f>BG6+BG10+BG11</f>
        <v>40038</v>
      </c>
    </row>
    <row r="6" spans="1:59">
      <c r="A6" s="13" t="s">
        <v>38</v>
      </c>
      <c r="B6" s="14" t="s">
        <v>68</v>
      </c>
      <c r="C6" s="15">
        <v>3</v>
      </c>
      <c r="D6" s="20">
        <f>D7+D9</f>
        <v>80672</v>
      </c>
      <c r="E6" s="17">
        <v>80509</v>
      </c>
      <c r="F6" s="17">
        <f>D6-E6</f>
        <v>163</v>
      </c>
      <c r="G6" s="18">
        <f>F6/E6</f>
        <v>0.00202461836564856</v>
      </c>
      <c r="H6" s="21">
        <f>H7+H9</f>
        <v>6010</v>
      </c>
      <c r="I6" s="44">
        <f>I7+I9</f>
        <v>2914.9354534677</v>
      </c>
      <c r="J6" s="44"/>
      <c r="K6" s="21">
        <f>K7+K9</f>
        <v>4622</v>
      </c>
      <c r="L6" s="44">
        <f>L7+L9</f>
        <v>2228.10430549691</v>
      </c>
      <c r="M6" s="44"/>
      <c r="N6" s="21">
        <f>N7+N9</f>
        <v>4428</v>
      </c>
      <c r="O6" s="44">
        <f>O7+O9</f>
        <v>2140.11548925221</v>
      </c>
      <c r="P6" s="44"/>
      <c r="Q6" s="21">
        <f>Q7+Q9</f>
        <v>4833</v>
      </c>
      <c r="R6" s="44">
        <f>R7+R9</f>
        <v>2329.13917624429</v>
      </c>
      <c r="S6" s="44"/>
      <c r="T6" s="21">
        <f t="shared" ref="T6:W6" si="18">T7+T9</f>
        <v>4632</v>
      </c>
      <c r="U6" s="44">
        <f t="shared" si="18"/>
        <v>2235.99950606667</v>
      </c>
      <c r="V6" s="21">
        <f t="shared" si="18"/>
        <v>3400</v>
      </c>
      <c r="W6" s="44">
        <f t="shared" si="18"/>
        <v>1667.03072240959</v>
      </c>
      <c r="X6" s="21">
        <f t="shared" ref="X6:AA6" si="19">X7+X9</f>
        <v>3845</v>
      </c>
      <c r="Y6" s="44">
        <f t="shared" si="19"/>
        <v>1890.01519263141</v>
      </c>
      <c r="Z6" s="21">
        <f t="shared" si="19"/>
        <v>5430</v>
      </c>
      <c r="AA6" s="44">
        <f t="shared" si="19"/>
        <v>2630.29313525567</v>
      </c>
      <c r="AB6" s="21">
        <f t="shared" ref="AB6:AE6" si="20">AB7+AB9</f>
        <v>3255</v>
      </c>
      <c r="AC6" s="44">
        <f t="shared" si="20"/>
        <v>1597.43591979786</v>
      </c>
      <c r="AD6" s="58">
        <f t="shared" si="20"/>
        <v>4290</v>
      </c>
      <c r="AE6" s="59">
        <f t="shared" si="20"/>
        <v>2096.00576378399</v>
      </c>
      <c r="AF6" s="60">
        <f t="shared" ref="AF6:AI6" si="21">AF7+AF9</f>
        <v>3820</v>
      </c>
      <c r="AG6" s="44">
        <f t="shared" si="21"/>
        <v>1873.57576129663</v>
      </c>
      <c r="AH6" s="21">
        <f t="shared" si="21"/>
        <v>2893</v>
      </c>
      <c r="AI6" s="44">
        <f t="shared" si="21"/>
        <v>1438.52022249314</v>
      </c>
      <c r="AJ6" s="21">
        <f t="shared" ref="AJ6:AM6" si="22">AJ7+AJ9</f>
        <v>2962</v>
      </c>
      <c r="AK6" s="44">
        <f t="shared" si="22"/>
        <v>1472.82989942091</v>
      </c>
      <c r="AL6" s="21">
        <f t="shared" si="22"/>
        <v>2400</v>
      </c>
      <c r="AM6" s="44">
        <f t="shared" si="22"/>
        <v>1193.38006705273</v>
      </c>
      <c r="AN6" s="21">
        <f t="shared" ref="AN6:AQ6" si="23">AN7+AN9</f>
        <v>2100</v>
      </c>
      <c r="AO6" s="44">
        <f t="shared" si="23"/>
        <v>1044.20755867114</v>
      </c>
      <c r="AP6" s="21">
        <f t="shared" si="23"/>
        <v>1950</v>
      </c>
      <c r="AQ6" s="44">
        <f t="shared" si="23"/>
        <v>969.621304480341</v>
      </c>
      <c r="AR6" s="21">
        <f t="shared" ref="AR6:AU6" si="24">AR7+AR9</f>
        <v>2890</v>
      </c>
      <c r="AS6" s="44">
        <f t="shared" si="24"/>
        <v>1437.02849740933</v>
      </c>
      <c r="AT6" s="21">
        <f t="shared" si="24"/>
        <v>2652</v>
      </c>
      <c r="AU6" s="44">
        <f t="shared" si="24"/>
        <v>1318.68497409326</v>
      </c>
      <c r="AV6" s="21">
        <f t="shared" ref="AV6:AY6" si="25">AV7+AV9</f>
        <v>3500</v>
      </c>
      <c r="AW6" s="44">
        <f t="shared" si="25"/>
        <v>1740.34593111856</v>
      </c>
      <c r="AX6" s="21">
        <f t="shared" si="25"/>
        <v>2843</v>
      </c>
      <c r="AY6" s="44">
        <f t="shared" si="25"/>
        <v>1413.65813776288</v>
      </c>
      <c r="AZ6" s="21">
        <f t="shared" ref="AZ6:BC6" si="26">AZ7+AZ9</f>
        <v>4160</v>
      </c>
      <c r="BA6" s="76">
        <f t="shared" si="26"/>
        <v>2023.30581149425</v>
      </c>
      <c r="BB6" s="77">
        <f t="shared" si="26"/>
        <v>3757</v>
      </c>
      <c r="BC6" s="1">
        <f t="shared" si="26"/>
        <v>1830.76717030053</v>
      </c>
      <c r="BE6">
        <f>I6+L6+O6+R6+U6+W6+Y6+AA6+AC6+AE6+AG6+AI6+AK6+AM6+AO6+AQ6+AS6+AU6+AW6+AY6+BA6+BC6</f>
        <v>39485</v>
      </c>
      <c r="BG6" s="79">
        <f>BG7+BG9</f>
        <v>39485</v>
      </c>
    </row>
    <row r="7" spans="1:59">
      <c r="A7" s="22" t="s">
        <v>39</v>
      </c>
      <c r="B7" s="23" t="s">
        <v>68</v>
      </c>
      <c r="C7" s="24">
        <v>4</v>
      </c>
      <c r="D7" s="25">
        <v>65620</v>
      </c>
      <c r="E7" s="26">
        <v>65543</v>
      </c>
      <c r="F7" s="26">
        <f>D7-E7</f>
        <v>77</v>
      </c>
      <c r="G7" s="27">
        <f>F7/E7</f>
        <v>0.00117480127549853</v>
      </c>
      <c r="H7" s="28">
        <v>4250</v>
      </c>
      <c r="I7" s="45">
        <f>H7*$F$22</f>
        <v>2113.27720207254</v>
      </c>
      <c r="J7" s="45"/>
      <c r="K7" s="23">
        <v>2942</v>
      </c>
      <c r="L7" s="46">
        <f>K7*$F$22</f>
        <v>1462.8850655288</v>
      </c>
      <c r="M7" s="46"/>
      <c r="N7" s="23">
        <v>2951</v>
      </c>
      <c r="O7" s="46">
        <f>N7*$F$22</f>
        <v>1467.36024078025</v>
      </c>
      <c r="P7" s="46"/>
      <c r="Q7" s="23">
        <v>3060</v>
      </c>
      <c r="R7" s="46">
        <f>Q7*$F$22</f>
        <v>1521.55958549223</v>
      </c>
      <c r="S7" s="46"/>
      <c r="T7" s="23">
        <v>3022</v>
      </c>
      <c r="U7" s="46">
        <f>T7*$F$22</f>
        <v>1502.66440109723</v>
      </c>
      <c r="V7" s="23">
        <v>2835</v>
      </c>
      <c r="W7" s="46">
        <f>V7*$F$22</f>
        <v>1409.68020420603</v>
      </c>
      <c r="X7" s="23">
        <v>3321</v>
      </c>
      <c r="Y7" s="46">
        <f t="shared" ref="Y7:AC7" si="27">X7*$F$22</f>
        <v>1651.33966778421</v>
      </c>
      <c r="Z7" s="23">
        <v>3760</v>
      </c>
      <c r="AA7" s="46">
        <f t="shared" si="27"/>
        <v>1869.62877171594</v>
      </c>
      <c r="AB7" s="23">
        <v>2750</v>
      </c>
      <c r="AC7" s="46">
        <f t="shared" si="27"/>
        <v>1367.41466016458</v>
      </c>
      <c r="AD7" s="61">
        <v>3400</v>
      </c>
      <c r="AE7" s="62">
        <f t="shared" ref="AE7:AI7" si="28">AD7*$F$22</f>
        <v>1690.62176165803</v>
      </c>
      <c r="AF7" s="63">
        <v>3200</v>
      </c>
      <c r="AG7" s="46">
        <f t="shared" si="28"/>
        <v>1591.17342273697</v>
      </c>
      <c r="AH7" s="23">
        <v>2893</v>
      </c>
      <c r="AI7" s="46">
        <f t="shared" si="28"/>
        <v>1438.52022249314</v>
      </c>
      <c r="AJ7" s="23">
        <v>2962</v>
      </c>
      <c r="AK7" s="46">
        <f t="shared" ref="AK7:AO7" si="29">AJ7*$F$22</f>
        <v>1472.82989942091</v>
      </c>
      <c r="AL7" s="23">
        <v>2400</v>
      </c>
      <c r="AM7" s="46">
        <f t="shared" si="29"/>
        <v>1193.38006705273</v>
      </c>
      <c r="AN7" s="23">
        <v>2100</v>
      </c>
      <c r="AO7" s="46">
        <f t="shared" si="29"/>
        <v>1044.20755867114</v>
      </c>
      <c r="AP7" s="23">
        <v>1950</v>
      </c>
      <c r="AQ7" s="46">
        <f t="shared" ref="AQ7:AU7" si="30">AP7*$F$22</f>
        <v>969.621304480341</v>
      </c>
      <c r="AR7" s="23">
        <v>2890</v>
      </c>
      <c r="AS7" s="46">
        <f t="shared" si="30"/>
        <v>1437.02849740933</v>
      </c>
      <c r="AT7" s="23">
        <v>2652</v>
      </c>
      <c r="AU7" s="46">
        <f t="shared" si="30"/>
        <v>1318.68497409326</v>
      </c>
      <c r="AV7" s="23">
        <v>3500</v>
      </c>
      <c r="AW7" s="46">
        <f t="shared" ref="AW7:BA7" si="31">AV7*$F$22</f>
        <v>1740.34593111856</v>
      </c>
      <c r="AX7" s="23">
        <v>2843</v>
      </c>
      <c r="AY7" s="46">
        <f t="shared" si="31"/>
        <v>1413.65813776288</v>
      </c>
      <c r="AZ7" s="23">
        <v>3077</v>
      </c>
      <c r="BA7" s="78">
        <f t="shared" si="31"/>
        <v>1530.01269430052</v>
      </c>
      <c r="BB7" s="26">
        <v>2862</v>
      </c>
      <c r="BC7" s="1">
        <f>BB7*$F$22</f>
        <v>1423.10572996038</v>
      </c>
      <c r="BE7">
        <f>I7+L7+O7+R7+U7+W7+Y7+AA7+AC7+AE7+AG7+AI7+AK7+AM7+AO7+AQ7+AS7+AU7+AW7+AY7+BA7+BC7</f>
        <v>32629</v>
      </c>
      <c r="BG7" s="79">
        <v>32629</v>
      </c>
    </row>
    <row r="8" spans="1:59">
      <c r="A8" s="29" t="s">
        <v>69</v>
      </c>
      <c r="B8" s="23"/>
      <c r="C8" s="24"/>
      <c r="D8" s="25"/>
      <c r="E8" s="26"/>
      <c r="F8" s="26"/>
      <c r="G8" s="27"/>
      <c r="H8" s="28"/>
      <c r="I8" s="45"/>
      <c r="J8" s="45"/>
      <c r="K8" s="23"/>
      <c r="L8" s="46"/>
      <c r="M8" s="46"/>
      <c r="N8" s="23"/>
      <c r="O8" s="46"/>
      <c r="P8" s="46"/>
      <c r="Q8" s="23"/>
      <c r="R8" s="46"/>
      <c r="S8" s="46"/>
      <c r="T8" s="23"/>
      <c r="U8" s="46"/>
      <c r="V8" s="23"/>
      <c r="W8" s="46"/>
      <c r="X8" s="23"/>
      <c r="Y8" s="46"/>
      <c r="Z8" s="23"/>
      <c r="AA8" s="46"/>
      <c r="AB8" s="23"/>
      <c r="AC8" s="46"/>
      <c r="AD8" s="61"/>
      <c r="AE8" s="62"/>
      <c r="AF8" s="63"/>
      <c r="AG8" s="46"/>
      <c r="AH8" s="23"/>
      <c r="AI8" s="46"/>
      <c r="AJ8" s="23"/>
      <c r="AK8" s="46"/>
      <c r="AL8" s="23"/>
      <c r="AM8" s="46"/>
      <c r="AN8" s="23"/>
      <c r="AO8" s="46"/>
      <c r="AP8" s="23"/>
      <c r="AQ8" s="46"/>
      <c r="AR8" s="23"/>
      <c r="AS8" s="46"/>
      <c r="AT8" s="23"/>
      <c r="AU8" s="46"/>
      <c r="AV8" s="23"/>
      <c r="AW8" s="46"/>
      <c r="AX8" s="23"/>
      <c r="AY8" s="46"/>
      <c r="AZ8" s="23"/>
      <c r="BA8" s="78"/>
      <c r="BB8" s="26"/>
      <c r="BG8" s="79">
        <v>0</v>
      </c>
    </row>
    <row r="9" spans="1:59">
      <c r="A9" s="13" t="s">
        <v>41</v>
      </c>
      <c r="B9" s="14" t="s">
        <v>68</v>
      </c>
      <c r="C9" s="15">
        <v>5</v>
      </c>
      <c r="D9" s="20">
        <v>15052</v>
      </c>
      <c r="E9" s="30">
        <v>14966</v>
      </c>
      <c r="F9" s="17">
        <f t="shared" ref="F9:F18" si="32">D9-E9</f>
        <v>86</v>
      </c>
      <c r="G9" s="18">
        <f t="shared" ref="G9:G18" si="33">F9/E9</f>
        <v>0.00574635841240144</v>
      </c>
      <c r="H9" s="21">
        <v>1760</v>
      </c>
      <c r="I9" s="44">
        <f>H9*$F$23</f>
        <v>801.658251395163</v>
      </c>
      <c r="J9" s="44"/>
      <c r="K9" s="14">
        <v>1680</v>
      </c>
      <c r="L9" s="47">
        <f>K9*$F$23</f>
        <v>765.219239968111</v>
      </c>
      <c r="M9" s="47"/>
      <c r="N9" s="14">
        <v>1477</v>
      </c>
      <c r="O9" s="47">
        <f>N9*$F$23</f>
        <v>672.755248471964</v>
      </c>
      <c r="P9" s="47"/>
      <c r="Q9" s="14">
        <v>1773</v>
      </c>
      <c r="R9" s="47">
        <f>Q9*$F$23</f>
        <v>807.57959075206</v>
      </c>
      <c r="S9" s="47"/>
      <c r="T9" s="14">
        <v>1610</v>
      </c>
      <c r="U9" s="47">
        <f>T9*$F$23</f>
        <v>733.335104969439</v>
      </c>
      <c r="V9" s="14">
        <v>565</v>
      </c>
      <c r="W9" s="47">
        <f>V9*$F$23</f>
        <v>257.350518203561</v>
      </c>
      <c r="X9" s="14">
        <v>524</v>
      </c>
      <c r="Y9" s="47">
        <f t="shared" ref="Y9:AC9" si="34">X9*$F$23</f>
        <v>238.675524847196</v>
      </c>
      <c r="Z9" s="14">
        <v>1670</v>
      </c>
      <c r="AA9" s="47">
        <f t="shared" si="34"/>
        <v>760.664363539729</v>
      </c>
      <c r="AB9" s="14">
        <v>505</v>
      </c>
      <c r="AC9" s="47">
        <f t="shared" si="34"/>
        <v>230.021259633271</v>
      </c>
      <c r="AD9" s="64">
        <v>890</v>
      </c>
      <c r="AE9" s="65">
        <f t="shared" ref="AE9:AI9" si="35">AD9*$F$23</f>
        <v>405.384002125963</v>
      </c>
      <c r="AF9" s="60">
        <v>620</v>
      </c>
      <c r="AG9" s="47">
        <f t="shared" si="35"/>
        <v>282.40233855966</v>
      </c>
      <c r="AH9" s="14"/>
      <c r="AI9" s="47">
        <f t="shared" si="35"/>
        <v>0</v>
      </c>
      <c r="AJ9" s="14"/>
      <c r="AK9" s="47">
        <f t="shared" ref="AK9:AO9" si="36">AJ9*$F$23</f>
        <v>0</v>
      </c>
      <c r="AL9" s="14"/>
      <c r="AM9" s="47">
        <f t="shared" si="36"/>
        <v>0</v>
      </c>
      <c r="AN9" s="14"/>
      <c r="AO9" s="47">
        <f t="shared" si="36"/>
        <v>0</v>
      </c>
      <c r="AP9" s="14"/>
      <c r="AQ9" s="47">
        <f t="shared" ref="AQ9:AU9" si="37">AP9*$F$23</f>
        <v>0</v>
      </c>
      <c r="AR9" s="14"/>
      <c r="AS9" s="47">
        <f t="shared" si="37"/>
        <v>0</v>
      </c>
      <c r="AT9" s="14"/>
      <c r="AU9" s="47">
        <f t="shared" si="37"/>
        <v>0</v>
      </c>
      <c r="AV9" s="14"/>
      <c r="AW9" s="47">
        <f t="shared" ref="AW9:BA9" si="38">AV9*$F$23</f>
        <v>0</v>
      </c>
      <c r="AX9" s="14"/>
      <c r="AY9" s="47">
        <f t="shared" si="38"/>
        <v>0</v>
      </c>
      <c r="AZ9" s="14">
        <v>1083</v>
      </c>
      <c r="BA9" s="66">
        <f t="shared" si="38"/>
        <v>493.293117193728</v>
      </c>
      <c r="BB9" s="17">
        <v>895</v>
      </c>
      <c r="BC9" s="1">
        <f>BB9*$F$23</f>
        <v>407.661440340154</v>
      </c>
      <c r="BE9">
        <f t="shared" ref="BE9:BE18" si="39">I9+L9+O9+R9+U9+W9+Y9+AA9+AC9+AE9+AG9+AI9+AK9+AM9+AO9+AQ9+AS9+AU9+AW9+AY9+BA9+BC9</f>
        <v>6856</v>
      </c>
      <c r="BG9" s="79">
        <v>6856</v>
      </c>
    </row>
    <row r="10" spans="1:59">
      <c r="A10" s="13" t="s">
        <v>42</v>
      </c>
      <c r="B10" s="14" t="s">
        <v>68</v>
      </c>
      <c r="C10" s="15">
        <v>6</v>
      </c>
      <c r="D10" s="20">
        <v>2960</v>
      </c>
      <c r="E10" s="17">
        <v>2821</v>
      </c>
      <c r="F10" s="17">
        <f t="shared" si="32"/>
        <v>139</v>
      </c>
      <c r="G10" s="18">
        <f t="shared" si="33"/>
        <v>0.0492733073378235</v>
      </c>
      <c r="H10" s="21">
        <v>83</v>
      </c>
      <c r="I10" s="44">
        <f>H10*$F$24</f>
        <v>15.5064189189189</v>
      </c>
      <c r="J10" s="44"/>
      <c r="K10" s="14">
        <v>77</v>
      </c>
      <c r="L10" s="47">
        <f>K10*$F$24</f>
        <v>14.3854729729729</v>
      </c>
      <c r="M10" s="47"/>
      <c r="N10" s="14">
        <v>100</v>
      </c>
      <c r="O10" s="47">
        <f>N10*$F$24</f>
        <v>18.6824324324324</v>
      </c>
      <c r="P10" s="47"/>
      <c r="Q10" s="14">
        <v>107</v>
      </c>
      <c r="R10" s="47">
        <f>Q10*$F$24</f>
        <v>19.9902027027027</v>
      </c>
      <c r="S10" s="47"/>
      <c r="T10" s="14">
        <v>88</v>
      </c>
      <c r="U10" s="47">
        <f>T10*$F$24</f>
        <v>16.4405405405405</v>
      </c>
      <c r="V10" s="14">
        <v>85</v>
      </c>
      <c r="W10" s="47">
        <f>V10*$F$24</f>
        <v>15.8800675675675</v>
      </c>
      <c r="X10" s="14">
        <v>46</v>
      </c>
      <c r="Y10" s="66">
        <f t="shared" ref="Y10:AC10" si="40">X10*$F$24</f>
        <v>8.59391891891892</v>
      </c>
      <c r="Z10" s="17">
        <v>75</v>
      </c>
      <c r="AA10" s="66">
        <f t="shared" si="40"/>
        <v>14.0118243243243</v>
      </c>
      <c r="AB10" s="17">
        <v>120</v>
      </c>
      <c r="AC10" s="66">
        <f t="shared" si="40"/>
        <v>22.4189189189189</v>
      </c>
      <c r="AD10" s="64">
        <v>110</v>
      </c>
      <c r="AE10" s="67">
        <f t="shared" ref="AE10:AI10" si="41">AD10*$F$24</f>
        <v>20.5506756756757</v>
      </c>
      <c r="AF10" s="68">
        <v>75</v>
      </c>
      <c r="AG10" s="66">
        <f t="shared" si="41"/>
        <v>14.0118243243243</v>
      </c>
      <c r="AH10" s="17">
        <v>48</v>
      </c>
      <c r="AI10" s="66">
        <f t="shared" si="41"/>
        <v>8.96756756756757</v>
      </c>
      <c r="AJ10" s="17">
        <v>390</v>
      </c>
      <c r="AK10" s="66">
        <f t="shared" ref="AK10:AO10" si="42">AJ10*$F$24</f>
        <v>72.8614864864865</v>
      </c>
      <c r="AL10" s="17">
        <v>178</v>
      </c>
      <c r="AM10" s="66">
        <f t="shared" si="42"/>
        <v>33.2547297297297</v>
      </c>
      <c r="AN10" s="17">
        <v>245</v>
      </c>
      <c r="AO10" s="66">
        <f t="shared" si="42"/>
        <v>45.7719594594595</v>
      </c>
      <c r="AP10" s="17">
        <v>234</v>
      </c>
      <c r="AQ10" s="66">
        <f t="shared" ref="AQ10:AU10" si="43">AP10*$F$24</f>
        <v>43.7168918918919</v>
      </c>
      <c r="AR10" s="17">
        <v>165</v>
      </c>
      <c r="AS10" s="66">
        <f t="shared" si="43"/>
        <v>30.8260135135135</v>
      </c>
      <c r="AT10" s="17">
        <v>135</v>
      </c>
      <c r="AU10" s="66">
        <f t="shared" si="43"/>
        <v>25.2212837837838</v>
      </c>
      <c r="AV10" s="17">
        <v>271</v>
      </c>
      <c r="AW10" s="66">
        <f t="shared" ref="AW10:BA10" si="44">AV10*$F$24</f>
        <v>50.6293918918919</v>
      </c>
      <c r="AX10" s="17">
        <v>190</v>
      </c>
      <c r="AY10" s="66">
        <f t="shared" si="44"/>
        <v>35.4966216216216</v>
      </c>
      <c r="AZ10" s="17">
        <v>55</v>
      </c>
      <c r="BA10" s="66">
        <f t="shared" si="44"/>
        <v>10.2753378378378</v>
      </c>
      <c r="BB10" s="17">
        <v>83</v>
      </c>
      <c r="BC10" s="1">
        <f>BB10*$F$24</f>
        <v>15.5064189189189</v>
      </c>
      <c r="BE10">
        <f t="shared" si="39"/>
        <v>553</v>
      </c>
      <c r="BG10" s="79">
        <v>553</v>
      </c>
    </row>
    <row r="11" spans="1:59">
      <c r="A11" s="13" t="s">
        <v>43</v>
      </c>
      <c r="B11" s="14" t="s">
        <v>68</v>
      </c>
      <c r="C11" s="15">
        <v>7</v>
      </c>
      <c r="D11" s="20">
        <f>SUM(H11:BB11)</f>
        <v>0</v>
      </c>
      <c r="E11" s="17">
        <v>0</v>
      </c>
      <c r="F11" s="17">
        <f t="shared" si="32"/>
        <v>0</v>
      </c>
      <c r="G11" s="18" t="e">
        <f t="shared" si="33"/>
        <v>#DIV/0!</v>
      </c>
      <c r="H11" s="21">
        <v>0</v>
      </c>
      <c r="I11" s="44"/>
      <c r="J11" s="44"/>
      <c r="K11" s="14">
        <v>0</v>
      </c>
      <c r="L11" s="47"/>
      <c r="M11" s="47"/>
      <c r="N11" s="14">
        <v>0</v>
      </c>
      <c r="O11" s="47"/>
      <c r="P11" s="47"/>
      <c r="Q11" s="14">
        <v>0</v>
      </c>
      <c r="R11" s="47"/>
      <c r="S11" s="47"/>
      <c r="T11" s="14">
        <v>0</v>
      </c>
      <c r="U11" s="47"/>
      <c r="V11" s="14">
        <v>0</v>
      </c>
      <c r="W11" s="47"/>
      <c r="X11" s="14">
        <v>0</v>
      </c>
      <c r="Y11" s="44"/>
      <c r="Z11" s="21">
        <v>0</v>
      </c>
      <c r="AA11" s="44"/>
      <c r="AB11" s="21">
        <v>0</v>
      </c>
      <c r="AC11" s="44"/>
      <c r="AD11" s="58">
        <v>0</v>
      </c>
      <c r="AE11" s="59"/>
      <c r="AF11" s="60">
        <v>0</v>
      </c>
      <c r="AG11" s="44"/>
      <c r="AH11" s="21">
        <v>0</v>
      </c>
      <c r="AI11" s="44"/>
      <c r="AJ11" s="21">
        <v>0</v>
      </c>
      <c r="AK11" s="44"/>
      <c r="AL11" s="21">
        <v>0</v>
      </c>
      <c r="AM11" s="44"/>
      <c r="AN11" s="21">
        <v>0</v>
      </c>
      <c r="AO11" s="44"/>
      <c r="AP11" s="21">
        <v>0</v>
      </c>
      <c r="AQ11" s="44"/>
      <c r="AR11" s="21">
        <v>0</v>
      </c>
      <c r="AS11" s="44"/>
      <c r="AT11" s="21">
        <v>0</v>
      </c>
      <c r="AU11" s="44"/>
      <c r="AV11" s="21">
        <v>0</v>
      </c>
      <c r="AW11" s="44"/>
      <c r="AX11" s="21">
        <v>0</v>
      </c>
      <c r="AY11" s="44"/>
      <c r="AZ11" s="21">
        <v>0</v>
      </c>
      <c r="BA11" s="76"/>
      <c r="BB11" s="77">
        <v>0</v>
      </c>
      <c r="BE11">
        <f t="shared" si="39"/>
        <v>0</v>
      </c>
      <c r="BG11" s="79">
        <v>0</v>
      </c>
    </row>
    <row r="12" spans="1:59">
      <c r="A12" s="13" t="s">
        <v>44</v>
      </c>
      <c r="B12" s="14" t="s">
        <v>68</v>
      </c>
      <c r="C12" s="15">
        <v>8</v>
      </c>
      <c r="D12" s="20">
        <f>D13+D14+D15</f>
        <v>3492</v>
      </c>
      <c r="E12" s="17">
        <f>E13+E14+E15</f>
        <v>3473</v>
      </c>
      <c r="F12" s="17">
        <f t="shared" si="32"/>
        <v>19</v>
      </c>
      <c r="G12" s="18">
        <f t="shared" si="33"/>
        <v>0.00547077454650158</v>
      </c>
      <c r="H12" s="21">
        <f>H13+H14+H15</f>
        <v>166</v>
      </c>
      <c r="I12" s="44">
        <f>I13+I14</f>
        <v>17.0877185814675</v>
      </c>
      <c r="J12" s="44"/>
      <c r="K12" s="14">
        <f>K13+K14+K15</f>
        <v>169</v>
      </c>
      <c r="L12" s="47">
        <f>L13+L14</f>
        <v>17.3969602876287</v>
      </c>
      <c r="M12" s="47"/>
      <c r="N12" s="14">
        <f>N13+N14+N15</f>
        <v>157</v>
      </c>
      <c r="O12" s="47">
        <f>O13+O14</f>
        <v>16.16393610067</v>
      </c>
      <c r="P12" s="47"/>
      <c r="Q12" s="14">
        <f>Q13+Q14+Q15</f>
        <v>151</v>
      </c>
      <c r="R12" s="47">
        <f>R13+R14</f>
        <v>15.5454526883477</v>
      </c>
      <c r="S12" s="47"/>
      <c r="T12" s="14">
        <f>T13+T14+T15</f>
        <v>151</v>
      </c>
      <c r="U12" s="47">
        <f>U13+U14</f>
        <v>15.537567412976</v>
      </c>
      <c r="V12" s="14">
        <f>V13+V14+V15</f>
        <v>163</v>
      </c>
      <c r="W12" s="47">
        <f>W13+W14</f>
        <v>16.7705915999346</v>
      </c>
      <c r="X12" s="14">
        <f>X13+X14+X15</f>
        <v>159</v>
      </c>
      <c r="Y12" s="44">
        <f t="shared" ref="Y12:AC12" si="45">Y13+Y14</f>
        <v>16.3700972381108</v>
      </c>
      <c r="Z12" s="21">
        <f>Z13+Z14+Z15</f>
        <v>164</v>
      </c>
      <c r="AA12" s="44">
        <f t="shared" si="45"/>
        <v>16.8815574440268</v>
      </c>
      <c r="AB12" s="21">
        <f>AB13+AB14+AB15</f>
        <v>165</v>
      </c>
      <c r="AC12" s="44">
        <f t="shared" si="45"/>
        <v>16.9885806504331</v>
      </c>
      <c r="AD12" s="58">
        <f>AD13+AD14+AD15</f>
        <v>151</v>
      </c>
      <c r="AE12" s="59">
        <f t="shared" ref="AE12:AI12" si="46">AE13+AE14</f>
        <v>15.5415100506619</v>
      </c>
      <c r="AF12" s="60">
        <f>AF13+AF14+AF15</f>
        <v>156</v>
      </c>
      <c r="AG12" s="44">
        <f t="shared" si="46"/>
        <v>16.0529702565779</v>
      </c>
      <c r="AH12" s="21">
        <f>AH13+AH14+AH15</f>
        <v>172</v>
      </c>
      <c r="AI12" s="44">
        <f t="shared" si="46"/>
        <v>17.7101446314757</v>
      </c>
      <c r="AJ12" s="21">
        <f>AJ13+AJ14+AJ15</f>
        <v>177</v>
      </c>
      <c r="AK12" s="44">
        <f t="shared" ref="AK12:AO12" si="47">AK13+AK14</f>
        <v>18.2216048373917</v>
      </c>
      <c r="AL12" s="21">
        <f>AL13+AL14+AL15</f>
        <v>161</v>
      </c>
      <c r="AM12" s="44">
        <f t="shared" si="47"/>
        <v>16.5762583755516</v>
      </c>
      <c r="AN12" s="21">
        <f>AN13+AN14+AN15</f>
        <v>147</v>
      </c>
      <c r="AO12" s="44">
        <f t="shared" si="47"/>
        <v>15.1291877757804</v>
      </c>
      <c r="AP12" s="21">
        <f>AP13+AP14+AP15</f>
        <v>160</v>
      </c>
      <c r="AQ12" s="44">
        <f t="shared" ref="AQ12:AU12" si="48">AQ13+AQ14</f>
        <v>16.4731778068312</v>
      </c>
      <c r="AR12" s="21">
        <f>AR13+AR14+AR15</f>
        <v>158</v>
      </c>
      <c r="AS12" s="44">
        <f t="shared" si="48"/>
        <v>16.2670166693904</v>
      </c>
      <c r="AT12" s="21">
        <f>AT13+AT14+AT15</f>
        <v>167</v>
      </c>
      <c r="AU12" s="44">
        <f t="shared" si="48"/>
        <v>17.1986844255597</v>
      </c>
      <c r="AV12" s="21">
        <f>AV13+AV14+AV15</f>
        <v>172</v>
      </c>
      <c r="AW12" s="44">
        <f t="shared" ref="AW12:BA12" si="49">AW13+AW14</f>
        <v>17.7140872691616</v>
      </c>
      <c r="AX12" s="21">
        <f>AX13+AX14+AX15</f>
        <v>162</v>
      </c>
      <c r="AY12" s="44">
        <f t="shared" si="49"/>
        <v>16.6872242196437</v>
      </c>
      <c r="AZ12" s="21">
        <f>AZ13+AZ14+AZ15</f>
        <v>151</v>
      </c>
      <c r="BA12" s="76">
        <f t="shared" si="49"/>
        <v>15.5533379637196</v>
      </c>
      <c r="BB12" s="77">
        <f>BB13+BB14+BB15</f>
        <v>113</v>
      </c>
      <c r="BC12" s="77">
        <f>BC13+BC14+BC15</f>
        <v>11.6323337146592</v>
      </c>
      <c r="BE12">
        <f t="shared" si="39"/>
        <v>359.5</v>
      </c>
      <c r="BG12" s="79">
        <f>BG13+BG14+BG15</f>
        <v>359.5</v>
      </c>
    </row>
    <row r="13" spans="1:59">
      <c r="A13" s="13" t="s">
        <v>45</v>
      </c>
      <c r="B13" s="14" t="s">
        <v>68</v>
      </c>
      <c r="C13" s="15">
        <v>9</v>
      </c>
      <c r="D13" s="20">
        <v>3376</v>
      </c>
      <c r="E13" s="17">
        <v>3358</v>
      </c>
      <c r="F13" s="17">
        <f t="shared" si="32"/>
        <v>18</v>
      </c>
      <c r="G13" s="18">
        <f t="shared" si="33"/>
        <v>0.0053603335318642</v>
      </c>
      <c r="H13" s="21">
        <v>160</v>
      </c>
      <c r="I13" s="44">
        <f>H13*$F$25</f>
        <v>16.4928909952606</v>
      </c>
      <c r="J13" s="44"/>
      <c r="K13" s="14">
        <v>163</v>
      </c>
      <c r="L13" s="47">
        <f>K13*$F$25</f>
        <v>16.8021327014218</v>
      </c>
      <c r="M13" s="47"/>
      <c r="N13" s="14">
        <v>152</v>
      </c>
      <c r="O13" s="47">
        <f>N13*$F$25</f>
        <v>15.6682464454976</v>
      </c>
      <c r="P13" s="47"/>
      <c r="Q13" s="14">
        <v>146</v>
      </c>
      <c r="R13" s="47">
        <f>Q13*$F$25</f>
        <v>15.0497630331753</v>
      </c>
      <c r="S13" s="47"/>
      <c r="T13" s="14">
        <v>144</v>
      </c>
      <c r="U13" s="47">
        <f>T13*$F$25</f>
        <v>14.8436018957346</v>
      </c>
      <c r="V13" s="14">
        <v>155</v>
      </c>
      <c r="W13" s="47">
        <f>V13*$F$25</f>
        <v>15.9774881516587</v>
      </c>
      <c r="X13" s="14">
        <v>154</v>
      </c>
      <c r="Y13" s="47">
        <f t="shared" ref="Y13:AC13" si="50">X13*$F$25</f>
        <v>15.8744075829384</v>
      </c>
      <c r="Z13" s="14">
        <v>158</v>
      </c>
      <c r="AA13" s="47">
        <f t="shared" si="50"/>
        <v>16.2867298578199</v>
      </c>
      <c r="AB13" s="14">
        <v>160</v>
      </c>
      <c r="AC13" s="47">
        <f t="shared" si="50"/>
        <v>16.4928909952607</v>
      </c>
      <c r="AD13" s="64">
        <v>145</v>
      </c>
      <c r="AE13" s="65">
        <f t="shared" ref="AE13:AI13" si="51">AD13*$F$25</f>
        <v>14.946682464455</v>
      </c>
      <c r="AF13" s="60">
        <v>149</v>
      </c>
      <c r="AG13" s="47">
        <f t="shared" si="51"/>
        <v>15.3590047393365</v>
      </c>
      <c r="AH13" s="14">
        <v>167</v>
      </c>
      <c r="AI13" s="47">
        <f t="shared" si="51"/>
        <v>17.2144549763033</v>
      </c>
      <c r="AJ13" s="14">
        <v>171</v>
      </c>
      <c r="AK13" s="47">
        <f t="shared" ref="AK13:AO13" si="52">AJ13*$F$25</f>
        <v>17.6267772511848</v>
      </c>
      <c r="AL13" s="14">
        <v>156</v>
      </c>
      <c r="AM13" s="47">
        <f t="shared" si="52"/>
        <v>16.0805687203791</v>
      </c>
      <c r="AN13" s="14">
        <v>141</v>
      </c>
      <c r="AO13" s="47">
        <f t="shared" si="52"/>
        <v>14.5343601895735</v>
      </c>
      <c r="AP13" s="14">
        <v>155</v>
      </c>
      <c r="AQ13" s="47">
        <f t="shared" ref="AQ13:AU13" si="53">AP13*$F$25</f>
        <v>15.9774881516588</v>
      </c>
      <c r="AR13" s="14">
        <v>153</v>
      </c>
      <c r="AS13" s="66">
        <f t="shared" si="53"/>
        <v>15.771327014218</v>
      </c>
      <c r="AT13" s="17">
        <v>163</v>
      </c>
      <c r="AU13" s="66">
        <f t="shared" si="53"/>
        <v>16.8021327014218</v>
      </c>
      <c r="AV13" s="17">
        <v>168</v>
      </c>
      <c r="AW13" s="66">
        <f t="shared" ref="AW13:BA13" si="54">AV13*$F$25</f>
        <v>17.3175355450237</v>
      </c>
      <c r="AX13" s="17">
        <v>159</v>
      </c>
      <c r="AY13" s="66">
        <f t="shared" si="54"/>
        <v>16.3898104265403</v>
      </c>
      <c r="AZ13" s="17">
        <v>148</v>
      </c>
      <c r="BA13" s="66">
        <f t="shared" si="54"/>
        <v>15.2559241706161</v>
      </c>
      <c r="BB13" s="17">
        <v>109</v>
      </c>
      <c r="BC13" s="1">
        <f>BB13*$F$25</f>
        <v>11.2357819905213</v>
      </c>
      <c r="BE13">
        <f t="shared" si="39"/>
        <v>348</v>
      </c>
      <c r="BG13" s="79">
        <v>348</v>
      </c>
    </row>
    <row r="14" spans="1:59">
      <c r="A14" s="13" t="s">
        <v>46</v>
      </c>
      <c r="B14" s="14" t="s">
        <v>68</v>
      </c>
      <c r="C14" s="15">
        <v>10</v>
      </c>
      <c r="D14" s="20">
        <v>116</v>
      </c>
      <c r="E14" s="17">
        <v>115</v>
      </c>
      <c r="F14" s="17">
        <f t="shared" si="32"/>
        <v>1</v>
      </c>
      <c r="G14" s="18">
        <f t="shared" si="33"/>
        <v>0.00869565217391304</v>
      </c>
      <c r="H14" s="21">
        <v>6</v>
      </c>
      <c r="I14" s="44">
        <f>H14*$F$26</f>
        <v>0.594827586206897</v>
      </c>
      <c r="J14" s="44"/>
      <c r="K14" s="14">
        <v>6</v>
      </c>
      <c r="L14" s="47">
        <f>K14*$F$26</f>
        <v>0.594827586206897</v>
      </c>
      <c r="M14" s="47"/>
      <c r="N14" s="14">
        <v>5</v>
      </c>
      <c r="O14" s="47">
        <f>N14*$F$26</f>
        <v>0.495689655172414</v>
      </c>
      <c r="P14" s="47"/>
      <c r="Q14" s="14">
        <v>5</v>
      </c>
      <c r="R14" s="47">
        <f>Q14*$F$26</f>
        <v>0.495689655172414</v>
      </c>
      <c r="S14" s="47"/>
      <c r="T14" s="14">
        <v>7</v>
      </c>
      <c r="U14" s="47">
        <f>T14*$F$26</f>
        <v>0.69396551724138</v>
      </c>
      <c r="V14" s="14">
        <v>8</v>
      </c>
      <c r="W14" s="47">
        <f>V14*$F$26</f>
        <v>0.793103448275862</v>
      </c>
      <c r="X14" s="14">
        <v>5</v>
      </c>
      <c r="Y14" s="47">
        <f t="shared" ref="Y14:AC14" si="55">X14*$F$26</f>
        <v>0.495689655172414</v>
      </c>
      <c r="Z14" s="14">
        <v>6</v>
      </c>
      <c r="AA14" s="47">
        <f t="shared" si="55"/>
        <v>0.594827586206896</v>
      </c>
      <c r="AB14" s="14">
        <v>5</v>
      </c>
      <c r="AC14" s="47">
        <f t="shared" si="55"/>
        <v>0.495689655172414</v>
      </c>
      <c r="AD14" s="64">
        <v>6</v>
      </c>
      <c r="AE14" s="65">
        <f t="shared" ref="AE14:AI14" si="56">AD14*$F$26</f>
        <v>0.594827586206897</v>
      </c>
      <c r="AF14" s="60">
        <v>7</v>
      </c>
      <c r="AG14" s="47">
        <f t="shared" si="56"/>
        <v>0.693965517241379</v>
      </c>
      <c r="AH14" s="14">
        <v>5</v>
      </c>
      <c r="AI14" s="47">
        <f t="shared" si="56"/>
        <v>0.495689655172414</v>
      </c>
      <c r="AJ14" s="14">
        <v>6</v>
      </c>
      <c r="AK14" s="47">
        <f t="shared" ref="AK14:AO14" si="57">AJ14*$F$26</f>
        <v>0.594827586206897</v>
      </c>
      <c r="AL14" s="14">
        <v>5</v>
      </c>
      <c r="AM14" s="47">
        <f t="shared" si="57"/>
        <v>0.495689655172414</v>
      </c>
      <c r="AN14" s="14">
        <v>6</v>
      </c>
      <c r="AO14" s="47">
        <f t="shared" si="57"/>
        <v>0.594827586206897</v>
      </c>
      <c r="AP14" s="14">
        <v>5</v>
      </c>
      <c r="AQ14" s="47">
        <f t="shared" ref="AQ14:AU14" si="58">AP14*$F$26</f>
        <v>0.495689655172414</v>
      </c>
      <c r="AR14" s="14">
        <v>5</v>
      </c>
      <c r="AS14" s="66">
        <f t="shared" si="58"/>
        <v>0.495689655172414</v>
      </c>
      <c r="AT14" s="17">
        <v>4</v>
      </c>
      <c r="AU14" s="66">
        <f t="shared" si="58"/>
        <v>0.396551724137931</v>
      </c>
      <c r="AV14" s="17">
        <v>4</v>
      </c>
      <c r="AW14" s="66">
        <f t="shared" ref="AW14:BA14" si="59">AV14*$F$26</f>
        <v>0.396551724137931</v>
      </c>
      <c r="AX14" s="17">
        <v>3</v>
      </c>
      <c r="AY14" s="66">
        <f t="shared" si="59"/>
        <v>0.297413793103448</v>
      </c>
      <c r="AZ14" s="17">
        <v>3</v>
      </c>
      <c r="BA14" s="66">
        <f t="shared" si="59"/>
        <v>0.297413793103448</v>
      </c>
      <c r="BB14" s="17">
        <v>4</v>
      </c>
      <c r="BC14" s="1">
        <f>BB14*$F$26</f>
        <v>0.396551724137931</v>
      </c>
      <c r="BE14">
        <f t="shared" si="39"/>
        <v>11.5</v>
      </c>
      <c r="BG14" s="79">
        <v>11.5</v>
      </c>
    </row>
    <row r="15" spans="1:59">
      <c r="A15" s="13" t="s">
        <v>47</v>
      </c>
      <c r="B15" s="14" t="s">
        <v>68</v>
      </c>
      <c r="C15" s="15">
        <v>11</v>
      </c>
      <c r="D15" s="20">
        <f>SUM(H15:BB15)</f>
        <v>0</v>
      </c>
      <c r="E15" s="17">
        <v>0</v>
      </c>
      <c r="F15" s="17">
        <f t="shared" si="32"/>
        <v>0</v>
      </c>
      <c r="G15" s="18" t="e">
        <f t="shared" si="33"/>
        <v>#DIV/0!</v>
      </c>
      <c r="H15" s="21">
        <v>0</v>
      </c>
      <c r="I15" s="44"/>
      <c r="J15" s="44"/>
      <c r="K15" s="21">
        <v>0</v>
      </c>
      <c r="L15" s="44"/>
      <c r="M15" s="44"/>
      <c r="N15" s="21">
        <v>0</v>
      </c>
      <c r="O15" s="44"/>
      <c r="P15" s="44"/>
      <c r="Q15" s="21">
        <v>0</v>
      </c>
      <c r="R15" s="44"/>
      <c r="S15" s="44"/>
      <c r="T15" s="21">
        <v>0</v>
      </c>
      <c r="U15" s="44"/>
      <c r="V15" s="21">
        <v>0</v>
      </c>
      <c r="W15" s="44"/>
      <c r="X15" s="21">
        <v>0</v>
      </c>
      <c r="Y15" s="44"/>
      <c r="Z15" s="21">
        <v>0</v>
      </c>
      <c r="AA15" s="44"/>
      <c r="AB15" s="21">
        <v>0</v>
      </c>
      <c r="AC15" s="44"/>
      <c r="AD15" s="58">
        <v>0</v>
      </c>
      <c r="AE15" s="59"/>
      <c r="AF15" s="60">
        <v>0</v>
      </c>
      <c r="AG15" s="44"/>
      <c r="AH15" s="21">
        <v>0</v>
      </c>
      <c r="AI15" s="44"/>
      <c r="AJ15" s="21">
        <v>0</v>
      </c>
      <c r="AK15" s="44"/>
      <c r="AL15" s="21">
        <v>0</v>
      </c>
      <c r="AM15" s="44"/>
      <c r="AN15" s="21">
        <v>0</v>
      </c>
      <c r="AO15" s="44"/>
      <c r="AP15" s="21">
        <v>0</v>
      </c>
      <c r="AQ15" s="44"/>
      <c r="AR15" s="21">
        <v>0</v>
      </c>
      <c r="AS15" s="44"/>
      <c r="AT15" s="21">
        <v>0</v>
      </c>
      <c r="AU15" s="44"/>
      <c r="AV15" s="21">
        <v>0</v>
      </c>
      <c r="AW15" s="44"/>
      <c r="AX15" s="21">
        <v>0</v>
      </c>
      <c r="AY15" s="44"/>
      <c r="AZ15" s="21">
        <v>0</v>
      </c>
      <c r="BA15" s="76"/>
      <c r="BB15" s="77">
        <v>0</v>
      </c>
      <c r="BE15">
        <f t="shared" si="39"/>
        <v>0</v>
      </c>
      <c r="BG15" s="79">
        <v>0</v>
      </c>
    </row>
    <row r="16" spans="1:59">
      <c r="A16" s="13" t="s">
        <v>48</v>
      </c>
      <c r="B16" s="14" t="s">
        <v>68</v>
      </c>
      <c r="C16" s="15">
        <v>12</v>
      </c>
      <c r="D16" s="20">
        <v>499</v>
      </c>
      <c r="E16" s="17">
        <v>476</v>
      </c>
      <c r="F16" s="17">
        <f t="shared" si="32"/>
        <v>23</v>
      </c>
      <c r="G16" s="18">
        <f t="shared" si="33"/>
        <v>0.0483193277310924</v>
      </c>
      <c r="H16" s="21">
        <f>H17+H18</f>
        <v>11</v>
      </c>
      <c r="I16" s="44">
        <f>I17+I18</f>
        <v>2.38076152304609</v>
      </c>
      <c r="J16" s="44"/>
      <c r="K16" s="44">
        <f>K17+K18</f>
        <v>13</v>
      </c>
      <c r="L16" s="44">
        <f>L17+L18</f>
        <v>2.81362725450902</v>
      </c>
      <c r="M16" s="44"/>
      <c r="N16" s="44">
        <f>N17+N18</f>
        <v>12</v>
      </c>
      <c r="O16" s="44">
        <f>O17+O18</f>
        <v>2.59719438877756</v>
      </c>
      <c r="P16" s="44"/>
      <c r="Q16" s="44">
        <f>Q17+Q18</f>
        <v>19</v>
      </c>
      <c r="R16" s="44">
        <f>R17+R18</f>
        <v>4.1122244488978</v>
      </c>
      <c r="S16" s="44"/>
      <c r="T16" s="44">
        <f t="shared" ref="T16:BC16" si="60">T17+T18</f>
        <v>15</v>
      </c>
      <c r="U16" s="44">
        <f t="shared" si="60"/>
        <v>3.24649298597194</v>
      </c>
      <c r="V16" s="44">
        <f t="shared" si="60"/>
        <v>25</v>
      </c>
      <c r="W16" s="44">
        <f t="shared" si="60"/>
        <v>5.41082164328658</v>
      </c>
      <c r="X16" s="44">
        <f t="shared" si="60"/>
        <v>22</v>
      </c>
      <c r="Y16" s="44">
        <f t="shared" si="60"/>
        <v>4.76152304609218</v>
      </c>
      <c r="Z16" s="44">
        <f t="shared" si="60"/>
        <v>26</v>
      </c>
      <c r="AA16" s="44">
        <f t="shared" si="60"/>
        <v>5.62725450901804</v>
      </c>
      <c r="AB16" s="44">
        <f t="shared" si="60"/>
        <v>16</v>
      </c>
      <c r="AC16" s="44">
        <f t="shared" si="60"/>
        <v>3.46292585170341</v>
      </c>
      <c r="AD16" s="44">
        <f t="shared" si="60"/>
        <v>27</v>
      </c>
      <c r="AE16" s="44">
        <f t="shared" si="60"/>
        <v>5.8436873747495</v>
      </c>
      <c r="AF16" s="44">
        <f t="shared" si="60"/>
        <v>28</v>
      </c>
      <c r="AG16" s="44">
        <f t="shared" si="60"/>
        <v>6.06012024048096</v>
      </c>
      <c r="AH16" s="44">
        <f t="shared" si="60"/>
        <v>26</v>
      </c>
      <c r="AI16" s="44">
        <f t="shared" si="60"/>
        <v>5.62725450901804</v>
      </c>
      <c r="AJ16" s="44">
        <f t="shared" si="60"/>
        <v>27</v>
      </c>
      <c r="AK16" s="44">
        <f t="shared" si="60"/>
        <v>5.8436873747495</v>
      </c>
      <c r="AL16" s="44">
        <f t="shared" si="60"/>
        <v>21</v>
      </c>
      <c r="AM16" s="44">
        <f t="shared" si="60"/>
        <v>4.54509018036072</v>
      </c>
      <c r="AN16" s="44">
        <f t="shared" si="60"/>
        <v>18</v>
      </c>
      <c r="AO16" s="44">
        <f t="shared" si="60"/>
        <v>3.89579158316633</v>
      </c>
      <c r="AP16" s="44">
        <f t="shared" si="60"/>
        <v>31</v>
      </c>
      <c r="AQ16" s="44">
        <f t="shared" si="60"/>
        <v>6.70941883767535</v>
      </c>
      <c r="AR16" s="44">
        <f t="shared" si="60"/>
        <v>27</v>
      </c>
      <c r="AS16" s="44">
        <f t="shared" si="60"/>
        <v>5.8436873747495</v>
      </c>
      <c r="AT16" s="44">
        <f t="shared" si="60"/>
        <v>35</v>
      </c>
      <c r="AU16" s="44">
        <f t="shared" si="60"/>
        <v>7.5751503006012</v>
      </c>
      <c r="AV16" s="44">
        <f t="shared" si="60"/>
        <v>30</v>
      </c>
      <c r="AW16" s="44">
        <f t="shared" si="60"/>
        <v>6.49298597194389</v>
      </c>
      <c r="AX16" s="44">
        <f t="shared" si="60"/>
        <v>20</v>
      </c>
      <c r="AY16" s="44">
        <f t="shared" si="60"/>
        <v>4.32865731462926</v>
      </c>
      <c r="AZ16" s="44">
        <f t="shared" si="60"/>
        <v>24</v>
      </c>
      <c r="BA16" s="44">
        <f t="shared" si="60"/>
        <v>5.19438877755511</v>
      </c>
      <c r="BB16" s="44">
        <f t="shared" si="60"/>
        <v>26</v>
      </c>
      <c r="BC16" s="44">
        <f t="shared" si="60"/>
        <v>5.62725450901804</v>
      </c>
      <c r="BE16">
        <f t="shared" si="39"/>
        <v>108</v>
      </c>
      <c r="BG16" s="79">
        <f>BG17+BG18</f>
        <v>108</v>
      </c>
    </row>
    <row r="17" spans="1:59">
      <c r="A17" s="13" t="s">
        <v>49</v>
      </c>
      <c r="B17" s="14" t="s">
        <v>68</v>
      </c>
      <c r="C17" s="15">
        <v>13</v>
      </c>
      <c r="D17" s="20">
        <f>SUM(H17:BB17)</f>
        <v>0</v>
      </c>
      <c r="E17" s="17">
        <v>0</v>
      </c>
      <c r="F17" s="17">
        <f t="shared" si="32"/>
        <v>0</v>
      </c>
      <c r="G17" s="18" t="e">
        <f t="shared" si="33"/>
        <v>#DIV/0!</v>
      </c>
      <c r="H17" s="21">
        <v>0</v>
      </c>
      <c r="I17" s="44"/>
      <c r="J17" s="44"/>
      <c r="K17" s="21">
        <v>0</v>
      </c>
      <c r="L17" s="44"/>
      <c r="M17" s="44"/>
      <c r="N17" s="21">
        <v>0</v>
      </c>
      <c r="O17" s="44"/>
      <c r="P17" s="44"/>
      <c r="Q17" s="21">
        <v>0</v>
      </c>
      <c r="R17" s="44"/>
      <c r="S17" s="44"/>
      <c r="T17" s="21">
        <v>0</v>
      </c>
      <c r="U17" s="44"/>
      <c r="V17" s="21">
        <v>0</v>
      </c>
      <c r="W17" s="44"/>
      <c r="X17" s="21">
        <v>0</v>
      </c>
      <c r="Y17" s="44"/>
      <c r="Z17" s="21">
        <v>0</v>
      </c>
      <c r="AA17" s="44"/>
      <c r="AB17" s="21">
        <v>0</v>
      </c>
      <c r="AC17" s="44"/>
      <c r="AD17" s="58">
        <v>0</v>
      </c>
      <c r="AE17" s="59"/>
      <c r="AF17" s="60">
        <v>0</v>
      </c>
      <c r="AG17" s="44"/>
      <c r="AH17" s="21">
        <v>0</v>
      </c>
      <c r="AI17" s="44"/>
      <c r="AJ17" s="21">
        <v>0</v>
      </c>
      <c r="AK17" s="44"/>
      <c r="AL17" s="21">
        <v>0</v>
      </c>
      <c r="AM17" s="44"/>
      <c r="AN17" s="21">
        <v>0</v>
      </c>
      <c r="AO17" s="44"/>
      <c r="AP17" s="21">
        <v>0</v>
      </c>
      <c r="AQ17" s="44"/>
      <c r="AR17" s="21">
        <v>0</v>
      </c>
      <c r="AS17" s="44"/>
      <c r="AT17" s="21">
        <v>0</v>
      </c>
      <c r="AU17" s="44"/>
      <c r="AV17" s="21">
        <v>0</v>
      </c>
      <c r="AW17" s="44"/>
      <c r="AX17" s="21">
        <v>0</v>
      </c>
      <c r="AY17" s="44"/>
      <c r="AZ17" s="21">
        <v>0</v>
      </c>
      <c r="BA17" s="76"/>
      <c r="BB17" s="77">
        <v>0</v>
      </c>
      <c r="BE17">
        <f t="shared" si="39"/>
        <v>0</v>
      </c>
      <c r="BG17" s="79">
        <v>0</v>
      </c>
    </row>
    <row r="18" ht="14.25" spans="1:59">
      <c r="A18" s="31" t="s">
        <v>50</v>
      </c>
      <c r="B18" s="32" t="s">
        <v>68</v>
      </c>
      <c r="C18" s="33">
        <v>14</v>
      </c>
      <c r="D18" s="34">
        <v>499</v>
      </c>
      <c r="E18" s="35">
        <v>476</v>
      </c>
      <c r="F18" s="36">
        <f t="shared" si="32"/>
        <v>23</v>
      </c>
      <c r="G18" s="37">
        <f t="shared" si="33"/>
        <v>0.0483193277310924</v>
      </c>
      <c r="H18" s="38">
        <v>11</v>
      </c>
      <c r="I18" s="48">
        <f>H18*$F$27</f>
        <v>2.38076152304609</v>
      </c>
      <c r="J18" s="48"/>
      <c r="K18" s="32">
        <v>13</v>
      </c>
      <c r="L18" s="49">
        <f>K18*$F$27</f>
        <v>2.81362725450902</v>
      </c>
      <c r="M18" s="49"/>
      <c r="N18" s="32">
        <v>12</v>
      </c>
      <c r="O18" s="49">
        <f>N18*$F$27</f>
        <v>2.59719438877756</v>
      </c>
      <c r="P18" s="49"/>
      <c r="Q18" s="32">
        <v>19</v>
      </c>
      <c r="R18" s="49">
        <f>Q18*$F$27</f>
        <v>4.1122244488978</v>
      </c>
      <c r="S18" s="49"/>
      <c r="T18" s="32">
        <v>15</v>
      </c>
      <c r="U18" s="49">
        <f>T18*$F$27</f>
        <v>3.24649298597194</v>
      </c>
      <c r="V18" s="32">
        <v>25</v>
      </c>
      <c r="W18" s="49">
        <f>V18*$F$27</f>
        <v>5.41082164328658</v>
      </c>
      <c r="X18" s="32">
        <v>22</v>
      </c>
      <c r="Y18" s="49">
        <f t="shared" ref="Y18:AC18" si="61">X18*$F$27</f>
        <v>4.76152304609218</v>
      </c>
      <c r="Z18" s="32">
        <v>26</v>
      </c>
      <c r="AA18" s="49">
        <f t="shared" si="61"/>
        <v>5.62725450901804</v>
      </c>
      <c r="AB18" s="32">
        <v>16</v>
      </c>
      <c r="AC18" s="49">
        <f t="shared" si="61"/>
        <v>3.46292585170341</v>
      </c>
      <c r="AD18" s="69">
        <v>27</v>
      </c>
      <c r="AE18" s="70">
        <f t="shared" ref="AE18:AI18" si="62">AD18*$F$27</f>
        <v>5.8436873747495</v>
      </c>
      <c r="AF18" s="71">
        <v>28</v>
      </c>
      <c r="AG18" s="49">
        <f t="shared" si="62"/>
        <v>6.06012024048096</v>
      </c>
      <c r="AH18" s="32">
        <v>26</v>
      </c>
      <c r="AI18" s="49">
        <f t="shared" si="62"/>
        <v>5.62725450901804</v>
      </c>
      <c r="AJ18" s="32">
        <v>27</v>
      </c>
      <c r="AK18" s="49">
        <f t="shared" ref="AK18:AO18" si="63">AJ18*$F$27</f>
        <v>5.8436873747495</v>
      </c>
      <c r="AL18" s="32">
        <v>21</v>
      </c>
      <c r="AM18" s="49">
        <f t="shared" si="63"/>
        <v>4.54509018036072</v>
      </c>
      <c r="AN18" s="32">
        <v>18</v>
      </c>
      <c r="AO18" s="49">
        <f t="shared" si="63"/>
        <v>3.89579158316633</v>
      </c>
      <c r="AP18" s="32">
        <v>31</v>
      </c>
      <c r="AQ18" s="49">
        <f t="shared" ref="AQ18:AU18" si="64">AP18*$F$27</f>
        <v>6.70941883767535</v>
      </c>
      <c r="AR18" s="32">
        <v>27</v>
      </c>
      <c r="AS18" s="72">
        <f t="shared" si="64"/>
        <v>5.8436873747495</v>
      </c>
      <c r="AT18" s="36">
        <v>35</v>
      </c>
      <c r="AU18" s="72">
        <f t="shared" si="64"/>
        <v>7.5751503006012</v>
      </c>
      <c r="AV18" s="36">
        <v>30</v>
      </c>
      <c r="AW18" s="72">
        <f t="shared" ref="AW18:BA18" si="65">AV18*$F$27</f>
        <v>6.49298597194389</v>
      </c>
      <c r="AX18" s="36">
        <v>20</v>
      </c>
      <c r="AY18" s="72">
        <f t="shared" si="65"/>
        <v>4.32865731462926</v>
      </c>
      <c r="AZ18" s="36">
        <v>24</v>
      </c>
      <c r="BA18" s="72">
        <f t="shared" si="65"/>
        <v>5.19438877755511</v>
      </c>
      <c r="BB18" s="36">
        <v>26</v>
      </c>
      <c r="BC18" s="1">
        <f>BB18*$F$27</f>
        <v>5.62725450901804</v>
      </c>
      <c r="BE18">
        <f t="shared" si="39"/>
        <v>108</v>
      </c>
      <c r="BG18" s="79">
        <v>108</v>
      </c>
    </row>
    <row r="21" spans="3:7">
      <c r="C21" s="39"/>
      <c r="D21" s="39"/>
      <c r="E21" s="3"/>
      <c r="F21" s="3" t="s">
        <v>70</v>
      </c>
      <c r="G21" s="3" t="s">
        <v>71</v>
      </c>
    </row>
    <row r="22" spans="3:7">
      <c r="C22" s="39" t="s">
        <v>39</v>
      </c>
      <c r="D22" s="39"/>
      <c r="E22" s="3"/>
      <c r="F22" s="40">
        <v>0.497241694605303</v>
      </c>
      <c r="G22" s="40">
        <v>0.517202447248371</v>
      </c>
    </row>
    <row r="23" spans="3:7">
      <c r="C23" s="39" t="s">
        <v>41</v>
      </c>
      <c r="D23" s="39"/>
      <c r="E23" s="3"/>
      <c r="F23" s="40">
        <v>0.455487642838161</v>
      </c>
      <c r="G23" s="40">
        <v>0.470867299211546</v>
      </c>
    </row>
    <row r="24" spans="3:7">
      <c r="C24" s="39" t="s">
        <v>72</v>
      </c>
      <c r="D24" s="39"/>
      <c r="E24" s="3"/>
      <c r="F24" s="40">
        <v>0.186824324324324</v>
      </c>
      <c r="G24" s="40">
        <v>0.203828429634881</v>
      </c>
    </row>
    <row r="25" spans="3:7">
      <c r="C25" s="39" t="s">
        <v>45</v>
      </c>
      <c r="D25" s="39"/>
      <c r="E25" s="3"/>
      <c r="F25" s="40">
        <v>0.103080568720379</v>
      </c>
      <c r="G25" s="40">
        <v>0.106015485407981</v>
      </c>
    </row>
    <row r="26" spans="3:7">
      <c r="C26" s="39" t="s">
        <v>46</v>
      </c>
      <c r="D26" s="39"/>
      <c r="E26" s="3"/>
      <c r="F26" s="40">
        <v>0.0991379310344828</v>
      </c>
      <c r="G26" s="40">
        <v>0.104347826086957</v>
      </c>
    </row>
    <row r="27" spans="3:7">
      <c r="C27" s="39" t="s">
        <v>73</v>
      </c>
      <c r="D27" s="39"/>
      <c r="E27" s="3"/>
      <c r="F27" s="40">
        <v>0.216432865731463</v>
      </c>
      <c r="G27" s="40">
        <v>0.233193277310924</v>
      </c>
    </row>
  </sheetData>
  <mergeCells count="1">
    <mergeCell ref="I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上报市</vt:lpstr>
      <vt:lpstr>上报市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LUNA</cp:lastModifiedBy>
  <dcterms:created xsi:type="dcterms:W3CDTF">2022-08-12T03:48:00Z</dcterms:created>
  <dcterms:modified xsi:type="dcterms:W3CDTF">2022-09-19T03:30:01Z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7551DA113A834749AE1572433331BCA6</vt:lpwstr>
  </property>
  <property fmtid="{D5CDD505-2E9C-101B-9397-08002B2CF9AE}" pid="3" name="KSOProductBuildVer">
    <vt:lpwstr>2052-11.1.0.12358</vt:lpwstr>
  </property>
</Properties>
</file>