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A406主要畜禽" sheetId="2" r:id="rId1"/>
    <sheet name="分村" sheetId="1" r:id="rId2"/>
  </sheets>
  <calcPr calcId="144525"/>
</workbook>
</file>

<file path=xl/sharedStrings.xml><?xml version="1.0" encoding="utf-8"?>
<sst xmlns="http://schemas.openxmlformats.org/spreadsheetml/2006/main" count="303" uniqueCount="115">
  <si>
    <t>主要畜禽生产情况</t>
  </si>
  <si>
    <t>表    号：</t>
  </si>
  <si>
    <t>鄂  Ａ  ４  ０  ６ 表</t>
  </si>
  <si>
    <t>制定机关：</t>
  </si>
  <si>
    <t>国家统计局湖北调查总队</t>
  </si>
  <si>
    <t>综合机关名称： 官塘驿镇 乡镇（盖章）</t>
  </si>
  <si>
    <t>批准文号：</t>
  </si>
  <si>
    <t>国统制 〔2019〕 208号</t>
  </si>
  <si>
    <t xml:space="preserve">                     </t>
  </si>
  <si>
    <t>2022年 3 季</t>
  </si>
  <si>
    <t>有效期至：</t>
  </si>
  <si>
    <t>2 0 2 3 年 1 月 1 日</t>
  </si>
  <si>
    <t>指标名称</t>
  </si>
  <si>
    <t>计量单位</t>
  </si>
  <si>
    <t>代码</t>
  </si>
  <si>
    <t>本　　期</t>
  </si>
  <si>
    <t>兽医站数据</t>
  </si>
  <si>
    <t>换算后</t>
  </si>
  <si>
    <t>甲</t>
  </si>
  <si>
    <t>乙</t>
  </si>
  <si>
    <t>丙</t>
  </si>
  <si>
    <t>一、畜禽存栏</t>
  </si>
  <si>
    <t>—</t>
  </si>
  <si>
    <t>猪</t>
  </si>
  <si>
    <t>万头</t>
  </si>
  <si>
    <t xml:space="preserve">  其中：能繁殖母猪</t>
  </si>
  <si>
    <t>牛</t>
  </si>
  <si>
    <t xml:space="preserve">  其中：肉牛</t>
  </si>
  <si>
    <t xml:space="preserve">       奶牛</t>
  </si>
  <si>
    <t>羊</t>
  </si>
  <si>
    <t>万只</t>
  </si>
  <si>
    <t xml:space="preserve">  1.山羊</t>
  </si>
  <si>
    <t xml:space="preserve">  2.绵羊</t>
  </si>
  <si>
    <t>活家禽</t>
  </si>
  <si>
    <t xml:space="preserve">  其中：活鸡</t>
  </si>
  <si>
    <t xml:space="preserve">     其中：肉鸡</t>
  </si>
  <si>
    <t xml:space="preserve">           蛋鸡</t>
  </si>
  <si>
    <t>二、畜禽出栏</t>
  </si>
  <si>
    <t>三、畜禽产品产量</t>
  </si>
  <si>
    <t>猪肉</t>
  </si>
  <si>
    <t>万吨</t>
  </si>
  <si>
    <t>牛肉</t>
  </si>
  <si>
    <t>羊肉</t>
  </si>
  <si>
    <t xml:space="preserve">  1.山羊肉</t>
  </si>
  <si>
    <t xml:space="preserve">  2.绵羊肉</t>
  </si>
  <si>
    <t>禽肉</t>
  </si>
  <si>
    <t xml:space="preserve">  其中：鸡肉</t>
  </si>
  <si>
    <t>禽蛋</t>
  </si>
  <si>
    <t xml:space="preserve">  其中：鸡蛋</t>
  </si>
  <si>
    <t>生牛奶</t>
  </si>
  <si>
    <t>单位负责人：宋建军          填表人：李凡波          报出日期：  2022年 9 月 13  日</t>
  </si>
  <si>
    <t>说明：1.本表由国家统计局市、州、省直管市、神农架林区调查队上报。
2.统计范围是辖区内全部农业生产经营单位及养殖户。
3.本表存栏指标为各季末时点数，出栏及产量指标为本季度单季合计数，不填累计数。
4.报送时间为季末25日前，报送方式为电子邮件。</t>
  </si>
  <si>
    <t>审核指标</t>
  </si>
  <si>
    <t>审核公式</t>
  </si>
  <si>
    <t>全镇平均</t>
  </si>
  <si>
    <t>参考范围</t>
  </si>
  <si>
    <t>猪头重</t>
  </si>
  <si>
    <t>猪肉*1000/0.75/出栏</t>
  </si>
  <si>
    <t>100-140</t>
  </si>
  <si>
    <t>牛头重</t>
  </si>
  <si>
    <t>牛肉*1000/0.42/出栏</t>
  </si>
  <si>
    <t>200-500</t>
  </si>
  <si>
    <t>羊头重</t>
  </si>
  <si>
    <t>羊肉*1000/0.50/出栏</t>
  </si>
  <si>
    <t>15-40</t>
  </si>
  <si>
    <t>禽头重</t>
  </si>
  <si>
    <t>禽肉*1000/0.77/出栏</t>
  </si>
  <si>
    <t>1.0-3.0</t>
  </si>
  <si>
    <t>蛋每只每季度</t>
  </si>
  <si>
    <t>蛋出栏*100/蛋鸡存栏</t>
  </si>
  <si>
    <t>1.0-3.5</t>
  </si>
  <si>
    <t>羊存栏≥山羊</t>
  </si>
  <si>
    <t>羊存栏-山羊</t>
  </si>
  <si>
    <t>≥0</t>
  </si>
  <si>
    <t>羊肉≥山羊肉</t>
  </si>
  <si>
    <t>羊肉-山羊肉</t>
  </si>
  <si>
    <t>活家禽≥活鸡</t>
  </si>
  <si>
    <t>活家禽-活鸡</t>
  </si>
  <si>
    <t>活鸡等于肉鸡+蛋鸡</t>
  </si>
  <si>
    <t>活鸡-（肉鸡+蛋鸡）</t>
  </si>
  <si>
    <t>禽肉≥鸡肉</t>
  </si>
  <si>
    <t>禽肉-鸡肉</t>
  </si>
  <si>
    <t>2022年赤壁市官塘驿镇主要畜禽生产统计表</t>
  </si>
  <si>
    <t>全镇本季度</t>
  </si>
  <si>
    <t>上年同期</t>
  </si>
  <si>
    <t>增减%</t>
  </si>
  <si>
    <t>占比</t>
  </si>
  <si>
    <t>御屏山村</t>
  </si>
  <si>
    <t>泉口村</t>
  </si>
  <si>
    <t>幸福堰村</t>
  </si>
  <si>
    <t>独山村</t>
  </si>
  <si>
    <t>十八里畈</t>
  </si>
  <si>
    <t>官塘村</t>
  </si>
  <si>
    <t>石泉村</t>
  </si>
  <si>
    <t>西湾村</t>
  </si>
  <si>
    <t>方秀畈村</t>
  </si>
  <si>
    <t>白羊村</t>
  </si>
  <si>
    <t>大贵村</t>
  </si>
  <si>
    <t>龙凤山村</t>
  </si>
  <si>
    <t>双丘村</t>
  </si>
  <si>
    <t>黄沙村</t>
  </si>
  <si>
    <t>张司边村</t>
  </si>
  <si>
    <t>随阳村</t>
  </si>
  <si>
    <t>老虎岩村</t>
  </si>
  <si>
    <t>葛仙山村</t>
  </si>
  <si>
    <t>洋泉畈村</t>
  </si>
  <si>
    <t>大竹山村</t>
  </si>
  <si>
    <t>丰乐畈村</t>
  </si>
  <si>
    <t>泉洪岭村</t>
  </si>
  <si>
    <t>求和</t>
  </si>
  <si>
    <t>差值</t>
  </si>
  <si>
    <t>本季</t>
  </si>
  <si>
    <t>单位负责人：宋建军</t>
  </si>
  <si>
    <t>填报人：李凡波</t>
  </si>
  <si>
    <t>报送时间：2022年9月13日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</si>
</sst>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_ "/>
    <numFmt numFmtId="179" formatCode="#,##0.0000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7"/>
      <name val="宋体"/>
      <charset val="134"/>
    </font>
    <font>
      <sz val="9"/>
      <color rgb="FFFFFF00"/>
      <name val="宋体"/>
      <charset val="134"/>
      <scheme val="minor"/>
    </font>
    <font>
      <sz val="14"/>
      <color rgb="FF000000"/>
      <name val="黑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2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23" applyNumberFormat="0" applyAlignment="0" applyProtection="0">
      <alignment vertical="center"/>
    </xf>
    <xf numFmtId="0" fontId="31" fillId="13" borderId="19" applyNumberFormat="0" applyAlignment="0" applyProtection="0">
      <alignment vertical="center"/>
    </xf>
    <xf numFmtId="0" fontId="32" fillId="14" borderId="2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10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10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10" fontId="4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justify" vertical="center" wrapText="1" indent="3"/>
    </xf>
    <xf numFmtId="0" fontId="4" fillId="0" borderId="7" xfId="0" applyFont="1" applyFill="1" applyBorder="1" applyAlignment="1">
      <alignment horizontal="center" vertical="top" wrapText="1"/>
    </xf>
    <xf numFmtId="176" fontId="4" fillId="0" borderId="7" xfId="0" applyNumberFormat="1" applyFont="1" applyFill="1" applyBorder="1" applyAlignment="1">
      <alignment horizontal="center" vertical="top" wrapText="1"/>
    </xf>
    <xf numFmtId="10" fontId="4" fillId="0" borderId="7" xfId="0" applyNumberFormat="1" applyFont="1" applyFill="1" applyBorder="1" applyAlignment="1">
      <alignment horizontal="center" vertical="top" wrapText="1"/>
    </xf>
    <xf numFmtId="176" fontId="4" fillId="0" borderId="6" xfId="0" applyNumberFormat="1" applyFont="1" applyFill="1" applyBorder="1" applyAlignment="1">
      <alignment horizontal="justify" vertical="center" wrapText="1"/>
    </xf>
    <xf numFmtId="176" fontId="4" fillId="0" borderId="6" xfId="0" applyNumberFormat="1" applyFont="1" applyFill="1" applyBorder="1" applyAlignment="1">
      <alignment horizontal="justify" vertical="center" wrapText="1" indent="4"/>
    </xf>
    <xf numFmtId="176" fontId="4" fillId="0" borderId="6" xfId="0" applyNumberFormat="1" applyFont="1" applyFill="1" applyBorder="1" applyAlignment="1">
      <alignment horizontal="justify" vertical="center" wrapText="1" indent="7"/>
    </xf>
    <xf numFmtId="176" fontId="7" fillId="0" borderId="6" xfId="0" applyNumberFormat="1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justify" vertical="center" wrapText="1" indent="3"/>
    </xf>
    <xf numFmtId="0" fontId="5" fillId="0" borderId="7" xfId="0" applyFont="1" applyFill="1" applyBorder="1" applyAlignment="1">
      <alignment horizontal="center" vertical="top" wrapText="1"/>
    </xf>
    <xf numFmtId="176" fontId="5" fillId="0" borderId="6" xfId="0" applyNumberFormat="1" applyFont="1" applyFill="1" applyBorder="1" applyAlignment="1">
      <alignment horizontal="justify" vertical="center" wrapText="1" indent="2"/>
    </xf>
    <xf numFmtId="176" fontId="5" fillId="0" borderId="8" xfId="0" applyNumberFormat="1" applyFont="1" applyFill="1" applyBorder="1" applyAlignment="1">
      <alignment horizontal="justify" vertical="center" wrapText="1" indent="3"/>
    </xf>
    <xf numFmtId="0" fontId="5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10" fontId="4" fillId="0" borderId="10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10" fontId="9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176" fontId="4" fillId="0" borderId="13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178" fontId="0" fillId="0" borderId="0" xfId="0" applyNumberFormat="1">
      <alignment vertical="center"/>
    </xf>
    <xf numFmtId="176" fontId="10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justify" vertical="center" wrapText="1" indent="3"/>
    </xf>
    <xf numFmtId="0" fontId="4" fillId="0" borderId="7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justify" vertical="center" wrapText="1"/>
    </xf>
    <xf numFmtId="176" fontId="14" fillId="0" borderId="6" xfId="0" applyNumberFormat="1" applyFont="1" applyFill="1" applyBorder="1" applyAlignment="1">
      <alignment horizontal="justify" vertical="center" wrapText="1" indent="4"/>
    </xf>
    <xf numFmtId="176" fontId="14" fillId="0" borderId="6" xfId="0" applyNumberFormat="1" applyFont="1" applyFill="1" applyBorder="1" applyAlignment="1">
      <alignment horizontal="justify" vertical="center" wrapText="1" indent="7"/>
    </xf>
    <xf numFmtId="178" fontId="0" fillId="3" borderId="0" xfId="0" applyNumberFormat="1" applyFill="1">
      <alignment vertical="center"/>
    </xf>
    <xf numFmtId="179" fontId="15" fillId="0" borderId="7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justify" vertical="center" wrapText="1"/>
    </xf>
    <xf numFmtId="176" fontId="15" fillId="0" borderId="7" xfId="0" applyNumberFormat="1" applyFont="1" applyFill="1" applyBorder="1" applyAlignment="1">
      <alignment horizontal="center" vertical="center"/>
    </xf>
    <xf numFmtId="176" fontId="17" fillId="0" borderId="6" xfId="0" applyNumberFormat="1" applyFont="1" applyFill="1" applyBorder="1" applyAlignment="1">
      <alignment horizontal="justify" vertical="center" wrapText="1" indent="3"/>
    </xf>
    <xf numFmtId="176" fontId="17" fillId="0" borderId="6" xfId="0" applyNumberFormat="1" applyFont="1" applyFill="1" applyBorder="1" applyAlignment="1">
      <alignment horizontal="justify" vertical="center" wrapText="1" indent="2"/>
    </xf>
    <xf numFmtId="176" fontId="17" fillId="0" borderId="8" xfId="0" applyNumberFormat="1" applyFont="1" applyFill="1" applyBorder="1" applyAlignment="1">
      <alignment horizontal="justify" vertical="center" wrapText="1" indent="3"/>
    </xf>
    <xf numFmtId="0" fontId="5" fillId="0" borderId="9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176" fontId="15" fillId="0" borderId="14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/>
    </xf>
    <xf numFmtId="176" fontId="12" fillId="0" borderId="0" xfId="0" applyNumberFormat="1" applyFont="1" applyFill="1" applyAlignment="1">
      <alignment horizontal="left" vertical="top" wrapTex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5" sqref="A5:C5"/>
    </sheetView>
  </sheetViews>
  <sheetFormatPr defaultColWidth="9" defaultRowHeight="14.4"/>
  <cols>
    <col min="1" max="1" width="22.4444444444444" customWidth="1"/>
    <col min="3" max="3" width="10.25" customWidth="1"/>
    <col min="4" max="4" width="12.1296296296296" customWidth="1"/>
    <col min="5" max="5" width="23.5555555555556" style="4" customWidth="1"/>
    <col min="8" max="8" width="9.37962962962963" style="49" hidden="1" customWidth="1"/>
    <col min="9" max="9" width="9" hidden="1" customWidth="1"/>
  </cols>
  <sheetData>
    <row r="1" ht="17.4" spans="1:5">
      <c r="A1" s="50" t="s">
        <v>0</v>
      </c>
      <c r="B1" s="50"/>
      <c r="C1" s="50"/>
      <c r="D1" s="50"/>
      <c r="E1" s="50"/>
    </row>
    <row r="2" ht="17.4" spans="1:5">
      <c r="A2" s="50"/>
      <c r="B2" s="50"/>
      <c r="C2" s="50"/>
      <c r="D2" s="50"/>
      <c r="E2" s="50"/>
    </row>
    <row r="3" ht="14" customHeight="1" spans="1:5">
      <c r="A3" s="1"/>
      <c r="B3" s="51"/>
      <c r="C3" s="51"/>
      <c r="D3" s="52" t="s">
        <v>1</v>
      </c>
      <c r="E3" s="53" t="s">
        <v>2</v>
      </c>
    </row>
    <row r="4" ht="14" customHeight="1" spans="1:5">
      <c r="A4" s="51"/>
      <c r="B4" s="51"/>
      <c r="C4" s="51"/>
      <c r="D4" s="52" t="s">
        <v>3</v>
      </c>
      <c r="E4" s="53" t="s">
        <v>4</v>
      </c>
    </row>
    <row r="5" ht="14" customHeight="1" spans="1:5">
      <c r="A5" s="54" t="s">
        <v>5</v>
      </c>
      <c r="B5" s="54"/>
      <c r="C5" s="54"/>
      <c r="D5" s="52" t="s">
        <v>6</v>
      </c>
      <c r="E5" s="53" t="s">
        <v>7</v>
      </c>
    </row>
    <row r="6" ht="14" customHeight="1" spans="1:5">
      <c r="A6" s="55" t="s">
        <v>8</v>
      </c>
      <c r="B6" s="56" t="s">
        <v>9</v>
      </c>
      <c r="C6" s="56"/>
      <c r="D6" s="52" t="s">
        <v>10</v>
      </c>
      <c r="E6" s="57" t="s">
        <v>11</v>
      </c>
    </row>
    <row r="7" ht="15.15" spans="1:9">
      <c r="A7" s="58" t="s">
        <v>12</v>
      </c>
      <c r="B7" s="59" t="s">
        <v>13</v>
      </c>
      <c r="C7" s="59" t="s">
        <v>14</v>
      </c>
      <c r="D7" s="59" t="s">
        <v>15</v>
      </c>
      <c r="E7" s="60"/>
      <c r="H7" s="49" t="s">
        <v>16</v>
      </c>
      <c r="I7" t="s">
        <v>17</v>
      </c>
    </row>
    <row r="8" spans="1:5">
      <c r="A8" s="61" t="s">
        <v>18</v>
      </c>
      <c r="B8" s="62" t="s">
        <v>19</v>
      </c>
      <c r="C8" s="62" t="s">
        <v>20</v>
      </c>
      <c r="D8" s="63">
        <v>1</v>
      </c>
      <c r="E8" s="64"/>
    </row>
    <row r="9" spans="1:5">
      <c r="A9" s="65" t="s">
        <v>21</v>
      </c>
      <c r="B9" s="66" t="s">
        <v>22</v>
      </c>
      <c r="C9" s="66" t="s">
        <v>22</v>
      </c>
      <c r="D9" s="67" t="s">
        <v>22</v>
      </c>
      <c r="E9" s="68"/>
    </row>
    <row r="10" spans="1:9">
      <c r="A10" s="69" t="s">
        <v>23</v>
      </c>
      <c r="B10" s="70" t="s">
        <v>24</v>
      </c>
      <c r="C10" s="70">
        <v>1</v>
      </c>
      <c r="D10" s="71">
        <v>5.0103</v>
      </c>
      <c r="E10" s="72"/>
      <c r="H10" s="49">
        <v>50103</v>
      </c>
      <c r="I10">
        <f>H10/10000</f>
        <v>5.0103</v>
      </c>
    </row>
    <row r="11" spans="1:9">
      <c r="A11" s="73" t="s">
        <v>25</v>
      </c>
      <c r="B11" s="70" t="s">
        <v>24</v>
      </c>
      <c r="C11" s="70">
        <v>2</v>
      </c>
      <c r="D11" s="71">
        <v>0.4046</v>
      </c>
      <c r="E11" s="72"/>
      <c r="H11" s="49">
        <v>4046</v>
      </c>
      <c r="I11">
        <f t="shared" ref="I11:I40" si="0">H11/10000</f>
        <v>0.4046</v>
      </c>
    </row>
    <row r="12" spans="1:9">
      <c r="A12" s="69" t="s">
        <v>26</v>
      </c>
      <c r="B12" s="70" t="s">
        <v>24</v>
      </c>
      <c r="C12" s="70">
        <v>3</v>
      </c>
      <c r="D12" s="71">
        <v>0.3907</v>
      </c>
      <c r="E12" s="72"/>
      <c r="H12" s="49">
        <v>3907</v>
      </c>
      <c r="I12">
        <f t="shared" si="0"/>
        <v>0.3907</v>
      </c>
    </row>
    <row r="13" spans="1:9">
      <c r="A13" s="74" t="s">
        <v>27</v>
      </c>
      <c r="B13" s="70" t="s">
        <v>24</v>
      </c>
      <c r="C13" s="70">
        <v>4</v>
      </c>
      <c r="D13" s="71">
        <v>0.3757</v>
      </c>
      <c r="E13" s="72"/>
      <c r="H13" s="49">
        <f>H12-H14</f>
        <v>3771</v>
      </c>
      <c r="I13">
        <f t="shared" si="0"/>
        <v>0.3771</v>
      </c>
    </row>
    <row r="14" spans="1:9">
      <c r="A14" s="75" t="s">
        <v>28</v>
      </c>
      <c r="B14" s="70" t="s">
        <v>24</v>
      </c>
      <c r="C14" s="70">
        <v>5</v>
      </c>
      <c r="D14" s="71">
        <v>0.0136</v>
      </c>
      <c r="E14" s="72"/>
      <c r="H14" s="76">
        <v>136</v>
      </c>
      <c r="I14">
        <f t="shared" si="0"/>
        <v>0.0136</v>
      </c>
    </row>
    <row r="15" spans="1:9">
      <c r="A15" s="69" t="s">
        <v>29</v>
      </c>
      <c r="B15" s="70" t="s">
        <v>30</v>
      </c>
      <c r="C15" s="70">
        <v>6</v>
      </c>
      <c r="D15" s="71">
        <v>0.2152</v>
      </c>
      <c r="E15" s="72"/>
      <c r="H15" s="49">
        <v>2152</v>
      </c>
      <c r="I15">
        <f t="shared" si="0"/>
        <v>0.2152</v>
      </c>
    </row>
    <row r="16" spans="1:9">
      <c r="A16" s="74" t="s">
        <v>31</v>
      </c>
      <c r="B16" s="70" t="s">
        <v>30</v>
      </c>
      <c r="C16" s="70">
        <v>7</v>
      </c>
      <c r="D16" s="71">
        <v>0.2152</v>
      </c>
      <c r="E16" s="72"/>
      <c r="H16" s="49">
        <v>2152</v>
      </c>
      <c r="I16">
        <f t="shared" si="0"/>
        <v>0.2152</v>
      </c>
    </row>
    <row r="17" spans="1:9">
      <c r="A17" s="74" t="s">
        <v>32</v>
      </c>
      <c r="B17" s="70" t="s">
        <v>30</v>
      </c>
      <c r="C17" s="70">
        <v>8</v>
      </c>
      <c r="D17" s="71">
        <v>0</v>
      </c>
      <c r="E17" s="72"/>
      <c r="H17" s="49">
        <v>0</v>
      </c>
      <c r="I17">
        <f t="shared" si="0"/>
        <v>0</v>
      </c>
    </row>
    <row r="18" spans="1:9">
      <c r="A18" s="69" t="s">
        <v>33</v>
      </c>
      <c r="B18" s="70" t="s">
        <v>30</v>
      </c>
      <c r="C18" s="70">
        <v>9</v>
      </c>
      <c r="D18" s="77">
        <v>83.6588</v>
      </c>
      <c r="E18" s="72"/>
      <c r="H18" s="49">
        <v>836588</v>
      </c>
      <c r="I18">
        <f t="shared" si="0"/>
        <v>83.6588</v>
      </c>
    </row>
    <row r="19" spans="1:9">
      <c r="A19" s="69" t="s">
        <v>34</v>
      </c>
      <c r="B19" s="70" t="s">
        <v>30</v>
      </c>
      <c r="C19" s="70">
        <v>10</v>
      </c>
      <c r="D19" s="77">
        <v>66.92704</v>
      </c>
      <c r="E19" s="72"/>
      <c r="H19" s="49">
        <f>H18*0.8</f>
        <v>669270.4</v>
      </c>
      <c r="I19">
        <f t="shared" si="0"/>
        <v>66.92704</v>
      </c>
    </row>
    <row r="20" spans="1:9">
      <c r="A20" s="69" t="s">
        <v>35</v>
      </c>
      <c r="B20" s="70" t="s">
        <v>30</v>
      </c>
      <c r="C20" s="70">
        <v>11</v>
      </c>
      <c r="D20" s="77">
        <v>20.078112</v>
      </c>
      <c r="E20" s="72"/>
      <c r="H20" s="49">
        <f>H19-H21</f>
        <v>200781.12</v>
      </c>
      <c r="I20">
        <f t="shared" si="0"/>
        <v>20.078112</v>
      </c>
    </row>
    <row r="21" spans="1:9">
      <c r="A21" s="69" t="s">
        <v>36</v>
      </c>
      <c r="B21" s="70" t="s">
        <v>30</v>
      </c>
      <c r="C21" s="70">
        <v>12</v>
      </c>
      <c r="D21" s="77">
        <v>46.848928</v>
      </c>
      <c r="E21" s="72"/>
      <c r="H21" s="49">
        <f>H19*0.7</f>
        <v>468489.28</v>
      </c>
      <c r="I21">
        <f t="shared" si="0"/>
        <v>46.848928</v>
      </c>
    </row>
    <row r="22" spans="1:9">
      <c r="A22" s="78" t="s">
        <v>37</v>
      </c>
      <c r="B22" s="70" t="s">
        <v>22</v>
      </c>
      <c r="C22" s="70" t="s">
        <v>22</v>
      </c>
      <c r="D22" s="71" t="s">
        <v>22</v>
      </c>
      <c r="E22" s="72"/>
      <c r="H22" s="70" t="s">
        <v>22</v>
      </c>
      <c r="I22" s="70" t="s">
        <v>22</v>
      </c>
    </row>
    <row r="23" spans="1:9">
      <c r="A23" s="69" t="s">
        <v>23</v>
      </c>
      <c r="B23" s="70" t="s">
        <v>24</v>
      </c>
      <c r="C23" s="70">
        <v>13</v>
      </c>
      <c r="D23" s="71">
        <v>1.1586</v>
      </c>
      <c r="E23" s="72"/>
      <c r="H23" s="49">
        <v>11586</v>
      </c>
      <c r="I23">
        <f t="shared" si="0"/>
        <v>1.1586</v>
      </c>
    </row>
    <row r="24" spans="1:9">
      <c r="A24" s="69" t="s">
        <v>26</v>
      </c>
      <c r="B24" s="70" t="s">
        <v>24</v>
      </c>
      <c r="C24" s="70">
        <v>14</v>
      </c>
      <c r="D24" s="71">
        <v>0.0298</v>
      </c>
      <c r="E24" s="72"/>
      <c r="H24" s="49">
        <v>298</v>
      </c>
      <c r="I24">
        <f t="shared" si="0"/>
        <v>0.0298</v>
      </c>
    </row>
    <row r="25" spans="1:9">
      <c r="A25" s="69" t="s">
        <v>29</v>
      </c>
      <c r="B25" s="70" t="s">
        <v>30</v>
      </c>
      <c r="C25" s="70">
        <v>15</v>
      </c>
      <c r="D25" s="71">
        <v>0.0513</v>
      </c>
      <c r="E25" s="72"/>
      <c r="H25" s="49">
        <v>513</v>
      </c>
      <c r="I25">
        <f t="shared" si="0"/>
        <v>0.0513</v>
      </c>
    </row>
    <row r="26" spans="1:9">
      <c r="A26" s="74" t="s">
        <v>31</v>
      </c>
      <c r="B26" s="70" t="s">
        <v>30</v>
      </c>
      <c r="C26" s="70">
        <v>16</v>
      </c>
      <c r="D26" s="71">
        <v>0.0513</v>
      </c>
      <c r="E26" s="72"/>
      <c r="H26" s="49">
        <f>H25</f>
        <v>513</v>
      </c>
      <c r="I26">
        <f t="shared" si="0"/>
        <v>0.0513</v>
      </c>
    </row>
    <row r="27" spans="1:9">
      <c r="A27" s="74" t="s">
        <v>32</v>
      </c>
      <c r="B27" s="70" t="s">
        <v>30</v>
      </c>
      <c r="C27" s="70">
        <v>17</v>
      </c>
      <c r="D27" s="71">
        <v>0</v>
      </c>
      <c r="E27" s="72"/>
      <c r="I27">
        <f t="shared" si="0"/>
        <v>0</v>
      </c>
    </row>
    <row r="28" spans="1:9">
      <c r="A28" s="69" t="s">
        <v>33</v>
      </c>
      <c r="B28" s="70" t="s">
        <v>30</v>
      </c>
      <c r="C28" s="70">
        <v>18</v>
      </c>
      <c r="D28" s="71">
        <v>30.589</v>
      </c>
      <c r="E28" s="72"/>
      <c r="H28" s="49">
        <v>305890</v>
      </c>
      <c r="I28">
        <f t="shared" si="0"/>
        <v>30.589</v>
      </c>
    </row>
    <row r="29" spans="1:9">
      <c r="A29" s="69" t="s">
        <v>34</v>
      </c>
      <c r="B29" s="70" t="s">
        <v>30</v>
      </c>
      <c r="C29" s="70">
        <v>19</v>
      </c>
      <c r="D29" s="71">
        <v>21.4123</v>
      </c>
      <c r="E29" s="72"/>
      <c r="H29" s="49">
        <f>H28*0.7</f>
        <v>214123</v>
      </c>
      <c r="I29">
        <f t="shared" si="0"/>
        <v>21.4123</v>
      </c>
    </row>
    <row r="30" spans="1:9">
      <c r="A30" s="78" t="s">
        <v>38</v>
      </c>
      <c r="B30" s="70" t="s">
        <v>22</v>
      </c>
      <c r="C30" s="70" t="s">
        <v>22</v>
      </c>
      <c r="D30" s="71" t="s">
        <v>22</v>
      </c>
      <c r="E30" s="72"/>
      <c r="I30">
        <f t="shared" si="0"/>
        <v>0</v>
      </c>
    </row>
    <row r="31" spans="1:9">
      <c r="A31" s="69" t="s">
        <v>39</v>
      </c>
      <c r="B31" s="70" t="s">
        <v>40</v>
      </c>
      <c r="C31" s="70">
        <v>20</v>
      </c>
      <c r="D31" s="79">
        <v>0.1157</v>
      </c>
      <c r="E31" s="72"/>
      <c r="H31" s="76">
        <v>1217</v>
      </c>
      <c r="I31">
        <f t="shared" si="0"/>
        <v>0.1217</v>
      </c>
    </row>
    <row r="32" spans="1:9">
      <c r="A32" s="69" t="s">
        <v>41</v>
      </c>
      <c r="B32" s="70" t="s">
        <v>40</v>
      </c>
      <c r="C32" s="70">
        <v>21</v>
      </c>
      <c r="D32" s="79">
        <v>0.0037</v>
      </c>
      <c r="E32" s="72"/>
      <c r="H32" s="49">
        <v>37</v>
      </c>
      <c r="I32">
        <f t="shared" si="0"/>
        <v>0.0037</v>
      </c>
    </row>
    <row r="33" spans="1:9">
      <c r="A33" s="69" t="s">
        <v>42</v>
      </c>
      <c r="B33" s="70" t="s">
        <v>40</v>
      </c>
      <c r="C33" s="70">
        <v>22</v>
      </c>
      <c r="D33" s="79">
        <v>0.001</v>
      </c>
      <c r="E33" s="72"/>
      <c r="H33" s="49">
        <v>10</v>
      </c>
      <c r="I33">
        <f t="shared" si="0"/>
        <v>0.001</v>
      </c>
    </row>
    <row r="34" spans="1:9">
      <c r="A34" s="74" t="s">
        <v>43</v>
      </c>
      <c r="B34" s="70" t="s">
        <v>40</v>
      </c>
      <c r="C34" s="70">
        <v>23</v>
      </c>
      <c r="D34" s="79">
        <v>0.001</v>
      </c>
      <c r="E34" s="72"/>
      <c r="I34">
        <f t="shared" si="0"/>
        <v>0</v>
      </c>
    </row>
    <row r="35" spans="1:9">
      <c r="A35" s="74" t="s">
        <v>44</v>
      </c>
      <c r="B35" s="70" t="s">
        <v>40</v>
      </c>
      <c r="C35" s="70">
        <v>24</v>
      </c>
      <c r="D35" s="79">
        <v>0</v>
      </c>
      <c r="E35" s="72"/>
      <c r="I35">
        <f t="shared" si="0"/>
        <v>0</v>
      </c>
    </row>
    <row r="36" spans="1:9">
      <c r="A36" s="69" t="s">
        <v>45</v>
      </c>
      <c r="B36" s="70" t="s">
        <v>40</v>
      </c>
      <c r="C36" s="70">
        <v>25</v>
      </c>
      <c r="D36" s="79">
        <v>0.0459</v>
      </c>
      <c r="E36" s="72"/>
      <c r="H36" s="49">
        <v>459</v>
      </c>
      <c r="I36">
        <f t="shared" si="0"/>
        <v>0.0459</v>
      </c>
    </row>
    <row r="37" spans="1:9">
      <c r="A37" s="80" t="s">
        <v>46</v>
      </c>
      <c r="B37" s="66" t="s">
        <v>40</v>
      </c>
      <c r="C37" s="66">
        <v>26</v>
      </c>
      <c r="D37" s="79">
        <v>0.03213</v>
      </c>
      <c r="E37" s="72"/>
      <c r="H37" s="49">
        <f>H36*0.7</f>
        <v>321.3</v>
      </c>
      <c r="I37">
        <f t="shared" si="0"/>
        <v>0.03213</v>
      </c>
    </row>
    <row r="38" spans="1:9">
      <c r="A38" s="81" t="s">
        <v>47</v>
      </c>
      <c r="B38" s="66" t="s">
        <v>40</v>
      </c>
      <c r="C38" s="66">
        <v>27</v>
      </c>
      <c r="D38" s="79">
        <v>0.1339</v>
      </c>
      <c r="E38" s="72"/>
      <c r="H38" s="49">
        <v>1339</v>
      </c>
      <c r="I38">
        <f t="shared" si="0"/>
        <v>0.1339</v>
      </c>
    </row>
    <row r="39" spans="1:9">
      <c r="A39" s="81" t="s">
        <v>48</v>
      </c>
      <c r="B39" s="66" t="s">
        <v>40</v>
      </c>
      <c r="C39" s="66">
        <v>28</v>
      </c>
      <c r="D39" s="79">
        <v>0.10712</v>
      </c>
      <c r="E39" s="72"/>
      <c r="H39" s="49">
        <f>H38*0.8</f>
        <v>1071.2</v>
      </c>
      <c r="I39">
        <f t="shared" si="0"/>
        <v>0.10712</v>
      </c>
    </row>
    <row r="40" ht="15.15" spans="1:9">
      <c r="A40" s="82" t="s">
        <v>49</v>
      </c>
      <c r="B40" s="83" t="s">
        <v>40</v>
      </c>
      <c r="C40" s="83">
        <v>29</v>
      </c>
      <c r="D40" s="84">
        <v>0.015</v>
      </c>
      <c r="E40" s="85"/>
      <c r="H40" s="49">
        <v>150</v>
      </c>
      <c r="I40">
        <f t="shared" si="0"/>
        <v>0.015</v>
      </c>
    </row>
    <row r="41" spans="1:5">
      <c r="A41" s="86" t="s">
        <v>50</v>
      </c>
      <c r="B41" s="86"/>
      <c r="C41" s="86"/>
      <c r="D41" s="86"/>
      <c r="E41" s="86"/>
    </row>
    <row r="42" spans="1:5">
      <c r="A42" s="87" t="s">
        <v>51</v>
      </c>
      <c r="B42" s="87"/>
      <c r="C42" s="87"/>
      <c r="D42" s="87"/>
      <c r="E42" s="87"/>
    </row>
    <row r="43" spans="1:5">
      <c r="A43" s="87"/>
      <c r="B43" s="87"/>
      <c r="C43" s="87"/>
      <c r="D43" s="87"/>
      <c r="E43" s="87"/>
    </row>
    <row r="44" spans="1:5">
      <c r="A44" s="87"/>
      <c r="B44" s="87"/>
      <c r="C44" s="87"/>
      <c r="D44" s="87"/>
      <c r="E44" s="87"/>
    </row>
    <row r="45" spans="1:5">
      <c r="A45" s="87"/>
      <c r="B45" s="87"/>
      <c r="C45" s="87"/>
      <c r="D45" s="87"/>
      <c r="E45" s="87"/>
    </row>
    <row r="46" spans="1:6">
      <c r="A46" s="88" t="s">
        <v>52</v>
      </c>
      <c r="B46" s="88" t="s">
        <v>53</v>
      </c>
      <c r="C46" s="88"/>
      <c r="D46" s="88" t="s">
        <v>54</v>
      </c>
      <c r="E46" s="4" t="s">
        <v>55</v>
      </c>
      <c r="F46" s="88"/>
    </row>
    <row r="47" spans="1:6">
      <c r="A47" s="88" t="s">
        <v>56</v>
      </c>
      <c r="B47" s="88" t="s">
        <v>57</v>
      </c>
      <c r="C47" s="88"/>
      <c r="D47" s="89">
        <f>D31*1000/0.75/D23</f>
        <v>133.149203061166</v>
      </c>
      <c r="E47" s="4" t="s">
        <v>58</v>
      </c>
      <c r="F47" s="89"/>
    </row>
    <row r="48" spans="1:6">
      <c r="A48" s="88" t="s">
        <v>59</v>
      </c>
      <c r="B48" s="88" t="s">
        <v>60</v>
      </c>
      <c r="C48" s="88"/>
      <c r="D48" s="89">
        <f>D32*1000/0.42/D24</f>
        <v>295.621604346437</v>
      </c>
      <c r="E48" s="4" t="s">
        <v>61</v>
      </c>
      <c r="F48" s="89"/>
    </row>
    <row r="49" spans="1:6">
      <c r="A49" s="88" t="s">
        <v>62</v>
      </c>
      <c r="B49" s="88" t="s">
        <v>63</v>
      </c>
      <c r="C49" s="88"/>
      <c r="D49" s="89">
        <f>D33*1000/0.5/D25</f>
        <v>38.9863547758285</v>
      </c>
      <c r="E49" s="4" t="s">
        <v>64</v>
      </c>
      <c r="F49" s="89"/>
    </row>
    <row r="50" spans="1:6">
      <c r="A50" s="88" t="s">
        <v>65</v>
      </c>
      <c r="B50" s="88" t="s">
        <v>66</v>
      </c>
      <c r="C50" s="88"/>
      <c r="D50" s="89">
        <f>D36*1000/0.77/D28</f>
        <v>1.9487524799892</v>
      </c>
      <c r="E50" s="4" t="s">
        <v>67</v>
      </c>
      <c r="F50" s="89"/>
    </row>
    <row r="51" spans="1:6">
      <c r="A51" s="88" t="s">
        <v>68</v>
      </c>
      <c r="B51" s="88" t="s">
        <v>69</v>
      </c>
      <c r="C51" s="88"/>
      <c r="D51" s="89">
        <f>D38/D21*1000</f>
        <v>2.85812302898372</v>
      </c>
      <c r="E51" s="4" t="s">
        <v>70</v>
      </c>
      <c r="F51" s="89"/>
    </row>
    <row r="52" spans="1:6">
      <c r="A52" s="88" t="s">
        <v>71</v>
      </c>
      <c r="B52" s="88" t="s">
        <v>72</v>
      </c>
      <c r="C52" s="88"/>
      <c r="D52" s="88"/>
      <c r="E52" s="4" t="s">
        <v>73</v>
      </c>
      <c r="F52" s="88"/>
    </row>
    <row r="53" spans="1:6">
      <c r="A53" s="88" t="s">
        <v>74</v>
      </c>
      <c r="B53" s="88" t="s">
        <v>75</v>
      </c>
      <c r="C53" s="88"/>
      <c r="D53" s="88"/>
      <c r="E53" s="4" t="s">
        <v>73</v>
      </c>
      <c r="F53" s="88"/>
    </row>
    <row r="54" spans="1:6">
      <c r="A54" s="88" t="s">
        <v>76</v>
      </c>
      <c r="B54" s="88" t="s">
        <v>77</v>
      </c>
      <c r="C54" s="88"/>
      <c r="D54" s="88"/>
      <c r="E54" s="4" t="s">
        <v>73</v>
      </c>
      <c r="F54" s="88"/>
    </row>
    <row r="55" spans="1:6">
      <c r="A55" s="88" t="s">
        <v>78</v>
      </c>
      <c r="B55" s="88" t="s">
        <v>79</v>
      </c>
      <c r="C55" s="88"/>
      <c r="D55" s="88"/>
      <c r="E55" s="4" t="s">
        <v>73</v>
      </c>
      <c r="F55" s="88"/>
    </row>
    <row r="56" spans="1:6">
      <c r="A56" s="88" t="s">
        <v>80</v>
      </c>
      <c r="B56" s="88" t="s">
        <v>81</v>
      </c>
      <c r="C56" s="88"/>
      <c r="D56" s="88"/>
      <c r="E56" s="4" t="s">
        <v>73</v>
      </c>
      <c r="F56" s="88"/>
    </row>
  </sheetData>
  <mergeCells count="39">
    <mergeCell ref="A1:E1"/>
    <mergeCell ref="A5:C5"/>
    <mergeCell ref="B6:C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41:E41"/>
    <mergeCell ref="A42:E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9"/>
  <sheetViews>
    <sheetView tabSelected="1" workbookViewId="0">
      <selection activeCell="L19" sqref="L19"/>
    </sheetView>
  </sheetViews>
  <sheetFormatPr defaultColWidth="9" defaultRowHeight="14.4"/>
  <cols>
    <col min="1" max="1" width="16.4444444444444" style="2" customWidth="1"/>
    <col min="2" max="2" width="8.55555555555556" style="2" customWidth="1"/>
    <col min="3" max="3" width="5.66666666666667" style="2" customWidth="1"/>
    <col min="4" max="5" width="9.44444444444444" style="2" customWidth="1"/>
    <col min="6" max="6" width="6.77777777777778" style="3" customWidth="1"/>
    <col min="7" max="7" width="6.77777777777778" style="3" hidden="1" customWidth="1"/>
    <col min="8" max="8" width="8.66666666666667" customWidth="1"/>
    <col min="9" max="10" width="8.88888888888889" customWidth="1"/>
    <col min="11" max="27" width="8.66666666666667" customWidth="1"/>
    <col min="28" max="28" width="8.88888888888889" customWidth="1"/>
    <col min="29" max="29" width="8.66666666666667" customWidth="1"/>
    <col min="30" max="30" width="12.8888888888889" style="4" hidden="1" customWidth="1"/>
    <col min="31" max="31" width="10.3796296296296" hidden="1" customWidth="1"/>
  </cols>
  <sheetData>
    <row r="1" ht="19.2" spans="1:29">
      <c r="A1" s="5" t="s">
        <v>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15.15" spans="1:29">
      <c r="A2" s="6" t="s">
        <v>5</v>
      </c>
      <c r="B2" s="6"/>
      <c r="C2" s="6"/>
      <c r="D2" s="6"/>
      <c r="E2" s="7"/>
      <c r="F2" s="8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15.15" spans="1:31">
      <c r="A3" s="10" t="s">
        <v>12</v>
      </c>
      <c r="B3" s="11" t="s">
        <v>13</v>
      </c>
      <c r="C3" s="12" t="s">
        <v>14</v>
      </c>
      <c r="D3" s="12" t="s">
        <v>83</v>
      </c>
      <c r="E3" s="12" t="s">
        <v>84</v>
      </c>
      <c r="F3" s="13" t="s">
        <v>85</v>
      </c>
      <c r="G3" s="13" t="s">
        <v>86</v>
      </c>
      <c r="H3" s="14" t="s">
        <v>87</v>
      </c>
      <c r="I3" s="14" t="s">
        <v>88</v>
      </c>
      <c r="J3" s="14" t="s">
        <v>89</v>
      </c>
      <c r="K3" s="14" t="s">
        <v>90</v>
      </c>
      <c r="L3" s="14" t="s">
        <v>91</v>
      </c>
      <c r="M3" s="14" t="s">
        <v>92</v>
      </c>
      <c r="N3" s="14" t="s">
        <v>93</v>
      </c>
      <c r="O3" s="14" t="s">
        <v>94</v>
      </c>
      <c r="P3" s="14" t="s">
        <v>95</v>
      </c>
      <c r="Q3" s="14" t="s">
        <v>96</v>
      </c>
      <c r="R3" s="14" t="s">
        <v>97</v>
      </c>
      <c r="S3" s="14" t="s">
        <v>98</v>
      </c>
      <c r="T3" s="14" t="s">
        <v>99</v>
      </c>
      <c r="U3" s="14" t="s">
        <v>100</v>
      </c>
      <c r="V3" s="14" t="s">
        <v>101</v>
      </c>
      <c r="W3" s="14" t="s">
        <v>102</v>
      </c>
      <c r="X3" s="14" t="s">
        <v>103</v>
      </c>
      <c r="Y3" s="14" t="s">
        <v>104</v>
      </c>
      <c r="Z3" s="14" t="s">
        <v>105</v>
      </c>
      <c r="AA3" s="14" t="s">
        <v>106</v>
      </c>
      <c r="AB3" s="14" t="s">
        <v>107</v>
      </c>
      <c r="AC3" s="43" t="s">
        <v>108</v>
      </c>
      <c r="AD3" s="4" t="s">
        <v>109</v>
      </c>
      <c r="AE3" t="s">
        <v>110</v>
      </c>
    </row>
    <row r="4" s="1" customFormat="1" spans="1:30">
      <c r="A4" s="15" t="s">
        <v>21</v>
      </c>
      <c r="B4" s="16" t="s">
        <v>22</v>
      </c>
      <c r="C4" s="17" t="s">
        <v>22</v>
      </c>
      <c r="D4" s="17" t="s">
        <v>22</v>
      </c>
      <c r="E4" s="17" t="s">
        <v>22</v>
      </c>
      <c r="F4" s="18" t="s">
        <v>22</v>
      </c>
      <c r="G4" s="18"/>
      <c r="H4" s="17" t="s">
        <v>111</v>
      </c>
      <c r="I4" s="17" t="s">
        <v>111</v>
      </c>
      <c r="J4" s="17" t="s">
        <v>111</v>
      </c>
      <c r="K4" s="17" t="s">
        <v>111</v>
      </c>
      <c r="L4" s="17" t="s">
        <v>111</v>
      </c>
      <c r="M4" s="17" t="s">
        <v>111</v>
      </c>
      <c r="N4" s="17" t="s">
        <v>111</v>
      </c>
      <c r="O4" s="17" t="s">
        <v>111</v>
      </c>
      <c r="P4" s="17" t="s">
        <v>111</v>
      </c>
      <c r="Q4" s="17" t="s">
        <v>111</v>
      </c>
      <c r="R4" s="17" t="s">
        <v>111</v>
      </c>
      <c r="S4" s="17" t="s">
        <v>111</v>
      </c>
      <c r="T4" s="17" t="s">
        <v>111</v>
      </c>
      <c r="U4" s="17" t="s">
        <v>111</v>
      </c>
      <c r="V4" s="17" t="s">
        <v>111</v>
      </c>
      <c r="W4" s="17" t="s">
        <v>111</v>
      </c>
      <c r="X4" s="17" t="s">
        <v>111</v>
      </c>
      <c r="Y4" s="17" t="s">
        <v>111</v>
      </c>
      <c r="Z4" s="17" t="s">
        <v>111</v>
      </c>
      <c r="AA4" s="17" t="s">
        <v>111</v>
      </c>
      <c r="AB4" s="17" t="s">
        <v>111</v>
      </c>
      <c r="AC4" s="44" t="s">
        <v>111</v>
      </c>
      <c r="AD4" s="45"/>
    </row>
    <row r="5" spans="1:31">
      <c r="A5" s="19" t="s">
        <v>23</v>
      </c>
      <c r="B5" s="20" t="s">
        <v>24</v>
      </c>
      <c r="C5" s="20">
        <v>1</v>
      </c>
      <c r="D5" s="21">
        <v>5.0103</v>
      </c>
      <c r="E5" s="21">
        <v>3.4764</v>
      </c>
      <c r="F5" s="22">
        <f>(D5-E5)/E5</f>
        <v>0.441232309285468</v>
      </c>
      <c r="G5" s="22"/>
      <c r="H5" s="21">
        <v>0.1712</v>
      </c>
      <c r="I5" s="21">
        <v>0.1504</v>
      </c>
      <c r="J5" s="21">
        <v>0.284</v>
      </c>
      <c r="K5" s="21">
        <v>0.0844</v>
      </c>
      <c r="L5" s="21">
        <v>0.1914</v>
      </c>
      <c r="M5" s="21">
        <v>0.2862</v>
      </c>
      <c r="N5" s="21">
        <v>0.0545</v>
      </c>
      <c r="O5" s="21">
        <v>0.0878</v>
      </c>
      <c r="P5" s="21">
        <v>0.2124</v>
      </c>
      <c r="Q5" s="21">
        <v>0.0776</v>
      </c>
      <c r="R5" s="21">
        <v>0.6643</v>
      </c>
      <c r="S5" s="21">
        <v>0.3835</v>
      </c>
      <c r="T5" s="21">
        <v>0.7397</v>
      </c>
      <c r="U5" s="21">
        <v>0.3294</v>
      </c>
      <c r="V5" s="21">
        <v>0.251</v>
      </c>
      <c r="W5" s="21">
        <v>0.1232</v>
      </c>
      <c r="X5" s="21">
        <v>0.0937</v>
      </c>
      <c r="Y5" s="21">
        <v>0.053</v>
      </c>
      <c r="Z5" s="21">
        <v>0.3279</v>
      </c>
      <c r="AA5" s="21">
        <v>0.0638</v>
      </c>
      <c r="AB5" s="21">
        <v>0.1833</v>
      </c>
      <c r="AC5" s="46">
        <v>0.1976</v>
      </c>
      <c r="AD5" s="4">
        <f>SUM(H5:AC5)</f>
        <v>5.0103</v>
      </c>
      <c r="AE5">
        <f>D5-AD5</f>
        <v>0</v>
      </c>
    </row>
    <row r="6" spans="1:31">
      <c r="A6" s="23" t="s">
        <v>25</v>
      </c>
      <c r="B6" s="20" t="s">
        <v>24</v>
      </c>
      <c r="C6" s="20">
        <v>2</v>
      </c>
      <c r="D6" s="21">
        <v>0.4046</v>
      </c>
      <c r="E6" s="21">
        <v>0.2069</v>
      </c>
      <c r="F6" s="22">
        <f t="shared" ref="F6:F35" si="0">(D6-E6)/E6</f>
        <v>0.955534074432093</v>
      </c>
      <c r="G6" s="22">
        <f>D6/D5</f>
        <v>0.0807536474861785</v>
      </c>
      <c r="H6" s="21">
        <v>0.0154</v>
      </c>
      <c r="I6" s="21">
        <v>0.0103</v>
      </c>
      <c r="J6" s="21">
        <v>0.0225</v>
      </c>
      <c r="K6" s="21">
        <v>0.0059</v>
      </c>
      <c r="L6" s="21">
        <v>0.0172</v>
      </c>
      <c r="M6" s="21">
        <v>0.0258</v>
      </c>
      <c r="N6" s="21">
        <v>0.0035</v>
      </c>
      <c r="O6" s="21">
        <v>0.006</v>
      </c>
      <c r="P6" s="21">
        <v>0.017</v>
      </c>
      <c r="Q6" s="21">
        <v>0.0046</v>
      </c>
      <c r="R6" s="21">
        <v>0.0531</v>
      </c>
      <c r="S6" s="21">
        <v>0.0345</v>
      </c>
      <c r="T6" s="21">
        <v>0.059</v>
      </c>
      <c r="U6" s="21">
        <v>0.023</v>
      </c>
      <c r="V6" s="21">
        <v>0.0201</v>
      </c>
      <c r="W6" s="21">
        <v>0.0083</v>
      </c>
      <c r="X6" s="21">
        <v>0.0074</v>
      </c>
      <c r="Y6" s="21">
        <v>0.0041</v>
      </c>
      <c r="Z6" s="21">
        <v>0.0295</v>
      </c>
      <c r="AA6" s="21">
        <v>0.0051</v>
      </c>
      <c r="AB6" s="21">
        <v>0.0146</v>
      </c>
      <c r="AC6" s="46">
        <v>0.0177</v>
      </c>
      <c r="AD6" s="4">
        <f t="shared" ref="AD6:AD36" si="1">SUM(H6:AC6)</f>
        <v>0.4046</v>
      </c>
      <c r="AE6">
        <f t="shared" ref="AE6:AE36" si="2">D6-AD6</f>
        <v>0</v>
      </c>
    </row>
    <row r="7" spans="1:31">
      <c r="A7" s="19" t="s">
        <v>26</v>
      </c>
      <c r="B7" s="20" t="s">
        <v>24</v>
      </c>
      <c r="C7" s="20">
        <v>3</v>
      </c>
      <c r="D7" s="21">
        <v>0.3907</v>
      </c>
      <c r="E7" s="21">
        <v>0.293</v>
      </c>
      <c r="F7" s="22">
        <f t="shared" si="0"/>
        <v>0.333447098976109</v>
      </c>
      <c r="G7" s="22"/>
      <c r="H7" s="21">
        <v>0.0085</v>
      </c>
      <c r="I7" s="21">
        <v>0.0079</v>
      </c>
      <c r="J7" s="21">
        <v>0.0465</v>
      </c>
      <c r="K7" s="21">
        <v>0.0096</v>
      </c>
      <c r="L7" s="21">
        <v>0.0086</v>
      </c>
      <c r="M7" s="21">
        <v>0.0056</v>
      </c>
      <c r="N7" s="21">
        <v>0.0072</v>
      </c>
      <c r="O7" s="21">
        <v>0.0099</v>
      </c>
      <c r="P7" s="21">
        <v>0.0259</v>
      </c>
      <c r="Q7" s="21">
        <v>0.0101</v>
      </c>
      <c r="R7" s="21">
        <v>0.0325</v>
      </c>
      <c r="S7" s="21">
        <v>0.0198</v>
      </c>
      <c r="T7" s="21">
        <v>0.0389</v>
      </c>
      <c r="U7" s="21">
        <v>0.0216</v>
      </c>
      <c r="V7" s="21">
        <v>0.0329</v>
      </c>
      <c r="W7" s="21">
        <v>0.0349</v>
      </c>
      <c r="X7" s="21">
        <v>0.0139</v>
      </c>
      <c r="Y7" s="21">
        <v>0.0108</v>
      </c>
      <c r="Z7" s="21">
        <v>0.0158</v>
      </c>
      <c r="AA7" s="21">
        <v>0.0092</v>
      </c>
      <c r="AB7" s="21">
        <v>0.0062</v>
      </c>
      <c r="AC7" s="46">
        <v>0.0144</v>
      </c>
      <c r="AD7" s="4">
        <f t="shared" si="1"/>
        <v>0.3907</v>
      </c>
      <c r="AE7">
        <f t="shared" si="2"/>
        <v>0</v>
      </c>
    </row>
    <row r="8" spans="1:31">
      <c r="A8" s="24" t="s">
        <v>27</v>
      </c>
      <c r="B8" s="20" t="s">
        <v>24</v>
      </c>
      <c r="C8" s="20">
        <v>4</v>
      </c>
      <c r="D8" s="21">
        <v>0.3771</v>
      </c>
      <c r="E8" s="21">
        <v>0.253</v>
      </c>
      <c r="F8" s="22">
        <f t="shared" si="0"/>
        <v>0.490513833992095</v>
      </c>
      <c r="G8" s="22"/>
      <c r="H8" s="21">
        <v>0.0085</v>
      </c>
      <c r="I8" s="21">
        <v>0.0079</v>
      </c>
      <c r="J8" s="21">
        <f>J7-J9</f>
        <v>0.0329</v>
      </c>
      <c r="K8" s="21">
        <v>0.0096</v>
      </c>
      <c r="L8" s="21">
        <v>0.0086</v>
      </c>
      <c r="M8" s="21">
        <v>0.0056</v>
      </c>
      <c r="N8" s="21">
        <v>0.0072</v>
      </c>
      <c r="O8" s="21">
        <v>0.0099</v>
      </c>
      <c r="P8" s="21">
        <v>0.0259</v>
      </c>
      <c r="Q8" s="21">
        <v>0.0101</v>
      </c>
      <c r="R8" s="21">
        <v>0.0325</v>
      </c>
      <c r="S8" s="21">
        <v>0.0198</v>
      </c>
      <c r="T8" s="21">
        <v>0.0389</v>
      </c>
      <c r="U8" s="21">
        <v>0.0216</v>
      </c>
      <c r="V8" s="21">
        <v>0.0329</v>
      </c>
      <c r="W8" s="21">
        <v>0.0349</v>
      </c>
      <c r="X8" s="21">
        <v>0.0139</v>
      </c>
      <c r="Y8" s="21">
        <v>0.0108</v>
      </c>
      <c r="Z8" s="21">
        <v>0.0158</v>
      </c>
      <c r="AA8" s="21">
        <v>0.0092</v>
      </c>
      <c r="AB8" s="21">
        <v>0.0062</v>
      </c>
      <c r="AC8" s="46">
        <v>0.0144</v>
      </c>
      <c r="AD8" s="4">
        <f t="shared" si="1"/>
        <v>0.3771</v>
      </c>
      <c r="AE8">
        <f t="shared" si="2"/>
        <v>0</v>
      </c>
    </row>
    <row r="9" spans="1:31">
      <c r="A9" s="25" t="s">
        <v>28</v>
      </c>
      <c r="B9" s="20" t="s">
        <v>24</v>
      </c>
      <c r="C9" s="20">
        <v>5</v>
      </c>
      <c r="D9" s="21">
        <v>0.0136</v>
      </c>
      <c r="E9" s="21">
        <v>0.04</v>
      </c>
      <c r="F9" s="22">
        <f t="shared" si="0"/>
        <v>-0.66</v>
      </c>
      <c r="G9" s="22"/>
      <c r="H9" s="21"/>
      <c r="I9" s="21"/>
      <c r="J9" s="21">
        <v>0.0136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46"/>
      <c r="AD9" s="4">
        <f t="shared" si="1"/>
        <v>0.0136</v>
      </c>
      <c r="AE9">
        <f t="shared" si="2"/>
        <v>0</v>
      </c>
    </row>
    <row r="10" spans="1:31">
      <c r="A10" s="19" t="s">
        <v>29</v>
      </c>
      <c r="B10" s="20" t="s">
        <v>30</v>
      </c>
      <c r="C10" s="20">
        <v>6</v>
      </c>
      <c r="D10" s="21">
        <v>0.2152</v>
      </c>
      <c r="E10" s="21">
        <v>0.2241</v>
      </c>
      <c r="F10" s="22">
        <f t="shared" si="0"/>
        <v>-0.0397144132083891</v>
      </c>
      <c r="G10" s="22"/>
      <c r="H10" s="21">
        <v>0</v>
      </c>
      <c r="I10" s="21">
        <v>0</v>
      </c>
      <c r="J10" s="21">
        <v>0.0112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0.0083</v>
      </c>
      <c r="R10" s="21">
        <v>0.0115</v>
      </c>
      <c r="S10" s="21">
        <v>0.0108</v>
      </c>
      <c r="T10" s="21">
        <v>0.0213</v>
      </c>
      <c r="U10" s="21">
        <v>0.0157</v>
      </c>
      <c r="V10" s="21">
        <v>0.0206</v>
      </c>
      <c r="W10" s="21">
        <v>0.0148</v>
      </c>
      <c r="X10" s="21">
        <v>0.0189</v>
      </c>
      <c r="Y10" s="21">
        <v>0.0159</v>
      </c>
      <c r="Z10" s="21">
        <v>0.026</v>
      </c>
      <c r="AA10" s="21">
        <v>0.0059</v>
      </c>
      <c r="AB10" s="21">
        <v>0.0068</v>
      </c>
      <c r="AC10" s="46">
        <v>0.0275</v>
      </c>
      <c r="AD10" s="4">
        <f t="shared" si="1"/>
        <v>0.2152</v>
      </c>
      <c r="AE10">
        <f t="shared" si="2"/>
        <v>0</v>
      </c>
    </row>
    <row r="11" spans="1:31">
      <c r="A11" s="24" t="s">
        <v>31</v>
      </c>
      <c r="B11" s="20" t="s">
        <v>30</v>
      </c>
      <c r="C11" s="20">
        <v>7</v>
      </c>
      <c r="D11" s="21">
        <v>0.2152</v>
      </c>
      <c r="E11" s="21">
        <v>0.2241</v>
      </c>
      <c r="F11" s="22">
        <f t="shared" si="0"/>
        <v>-0.0397144132083891</v>
      </c>
      <c r="G11" s="22"/>
      <c r="H11" s="21">
        <v>0</v>
      </c>
      <c r="I11" s="21">
        <v>0</v>
      </c>
      <c r="J11" s="21">
        <v>0.0112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0.0083</v>
      </c>
      <c r="R11" s="21">
        <v>0.0115</v>
      </c>
      <c r="S11" s="21">
        <v>0.0108</v>
      </c>
      <c r="T11" s="21">
        <v>0.0213</v>
      </c>
      <c r="U11" s="21">
        <v>0.0157</v>
      </c>
      <c r="V11" s="21">
        <v>0.0206</v>
      </c>
      <c r="W11" s="21">
        <v>0.0148</v>
      </c>
      <c r="X11" s="21">
        <v>0.0189</v>
      </c>
      <c r="Y11" s="21">
        <v>0.0159</v>
      </c>
      <c r="Z11" s="21">
        <v>0.026</v>
      </c>
      <c r="AA11" s="21">
        <v>0.0059</v>
      </c>
      <c r="AB11" s="21">
        <v>0.0068</v>
      </c>
      <c r="AC11" s="46">
        <v>0.0275</v>
      </c>
      <c r="AD11" s="4">
        <f t="shared" si="1"/>
        <v>0.2152</v>
      </c>
      <c r="AE11">
        <f t="shared" si="2"/>
        <v>0</v>
      </c>
    </row>
    <row r="12" spans="1:31">
      <c r="A12" s="24" t="s">
        <v>32</v>
      </c>
      <c r="B12" s="20" t="s">
        <v>30</v>
      </c>
      <c r="C12" s="20">
        <v>8</v>
      </c>
      <c r="D12" s="21">
        <v>0</v>
      </c>
      <c r="E12" s="21">
        <v>0</v>
      </c>
      <c r="F12" s="22">
        <v>0</v>
      </c>
      <c r="G12" s="22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46"/>
      <c r="AD12" s="4">
        <f t="shared" si="1"/>
        <v>0</v>
      </c>
      <c r="AE12">
        <f t="shared" si="2"/>
        <v>0</v>
      </c>
    </row>
    <row r="13" spans="1:31">
      <c r="A13" s="19" t="s">
        <v>33</v>
      </c>
      <c r="B13" s="20" t="s">
        <v>30</v>
      </c>
      <c r="C13" s="20">
        <v>9</v>
      </c>
      <c r="D13" s="21">
        <v>83.6588</v>
      </c>
      <c r="E13" s="21">
        <v>68.0379</v>
      </c>
      <c r="F13" s="22">
        <f t="shared" si="0"/>
        <v>0.229591154341918</v>
      </c>
      <c r="G13" s="22"/>
      <c r="H13" s="21">
        <v>3.7072</v>
      </c>
      <c r="I13" s="21">
        <v>3.605</v>
      </c>
      <c r="J13" s="21">
        <v>4.1768</v>
      </c>
      <c r="K13" s="21">
        <v>4.1578</v>
      </c>
      <c r="L13" s="21">
        <v>4.236</v>
      </c>
      <c r="M13" s="21">
        <v>4.836</v>
      </c>
      <c r="N13" s="21">
        <v>3.72</v>
      </c>
      <c r="O13" s="21">
        <v>4.706</v>
      </c>
      <c r="P13" s="21">
        <v>3.084</v>
      </c>
      <c r="Q13" s="21">
        <v>3.828</v>
      </c>
      <c r="R13" s="21">
        <v>3.945</v>
      </c>
      <c r="S13" s="21">
        <v>2.936</v>
      </c>
      <c r="T13" s="21">
        <v>4.5808</v>
      </c>
      <c r="U13" s="21">
        <v>3.3406</v>
      </c>
      <c r="V13" s="21">
        <v>2.8506</v>
      </c>
      <c r="W13" s="21">
        <v>3.562</v>
      </c>
      <c r="X13" s="21">
        <v>4.9656</v>
      </c>
      <c r="Y13" s="21">
        <v>2.9808</v>
      </c>
      <c r="Z13" s="21">
        <v>3.1914</v>
      </c>
      <c r="AA13" s="21">
        <v>3.055</v>
      </c>
      <c r="AB13" s="21">
        <v>3.653</v>
      </c>
      <c r="AC13" s="46">
        <v>4.5412</v>
      </c>
      <c r="AD13" s="4">
        <f t="shared" si="1"/>
        <v>83.6588</v>
      </c>
      <c r="AE13">
        <f t="shared" si="2"/>
        <v>0</v>
      </c>
    </row>
    <row r="14" spans="1:31">
      <c r="A14" s="19" t="s">
        <v>34</v>
      </c>
      <c r="B14" s="20" t="s">
        <v>30</v>
      </c>
      <c r="C14" s="20">
        <v>10</v>
      </c>
      <c r="D14" s="21">
        <v>66.927</v>
      </c>
      <c r="E14" s="21">
        <v>65.98</v>
      </c>
      <c r="F14" s="22">
        <f t="shared" si="0"/>
        <v>0.0143528341921795</v>
      </c>
      <c r="G14" s="22">
        <f>D14/D13</f>
        <v>0.799999521867395</v>
      </c>
      <c r="H14" s="21">
        <v>3.077</v>
      </c>
      <c r="I14" s="21">
        <v>2.884</v>
      </c>
      <c r="J14" s="21">
        <v>3.3414</v>
      </c>
      <c r="K14" s="21">
        <v>3.3262</v>
      </c>
      <c r="L14" s="21">
        <v>3.3888</v>
      </c>
      <c r="M14" s="21">
        <v>3.6754</v>
      </c>
      <c r="N14" s="21">
        <v>2.9388</v>
      </c>
      <c r="O14" s="21">
        <v>3.906</v>
      </c>
      <c r="P14" s="21">
        <v>2.4672</v>
      </c>
      <c r="Q14" s="21">
        <v>2.9858</v>
      </c>
      <c r="R14" s="21">
        <v>3.156</v>
      </c>
      <c r="S14" s="21">
        <v>2.2901</v>
      </c>
      <c r="T14" s="21">
        <v>3.6188</v>
      </c>
      <c r="U14" s="21">
        <v>2.6725</v>
      </c>
      <c r="V14" s="21">
        <v>2.2805</v>
      </c>
      <c r="W14" s="21">
        <v>2.8496</v>
      </c>
      <c r="X14" s="21">
        <v>4.1214</v>
      </c>
      <c r="Y14" s="21">
        <v>2.325</v>
      </c>
      <c r="Z14" s="21">
        <v>2.4853</v>
      </c>
      <c r="AA14" s="21">
        <v>2.505</v>
      </c>
      <c r="AB14" s="21">
        <v>2.9289</v>
      </c>
      <c r="AC14" s="46">
        <v>3.7033</v>
      </c>
      <c r="AD14" s="4">
        <f t="shared" si="1"/>
        <v>66.927</v>
      </c>
      <c r="AE14">
        <f t="shared" si="2"/>
        <v>0</v>
      </c>
    </row>
    <row r="15" spans="1:31">
      <c r="A15" s="19" t="s">
        <v>35</v>
      </c>
      <c r="B15" s="20" t="s">
        <v>30</v>
      </c>
      <c r="C15" s="20">
        <v>11</v>
      </c>
      <c r="D15" s="21">
        <v>20.0781</v>
      </c>
      <c r="E15" s="21">
        <v>2.1964</v>
      </c>
      <c r="F15" s="22">
        <f t="shared" si="0"/>
        <v>8.14136769258787</v>
      </c>
      <c r="G15" s="22">
        <f>D15/D14</f>
        <v>0.3</v>
      </c>
      <c r="H15" s="21">
        <v>0.9301</v>
      </c>
      <c r="I15" s="21">
        <v>0.8652</v>
      </c>
      <c r="J15" s="21">
        <v>1.0024</v>
      </c>
      <c r="K15" s="21">
        <v>0.9909</v>
      </c>
      <c r="L15" s="21">
        <v>1.0106</v>
      </c>
      <c r="M15" s="21">
        <v>1.1086</v>
      </c>
      <c r="N15" s="21">
        <v>0.8816</v>
      </c>
      <c r="O15" s="21">
        <v>1.1718</v>
      </c>
      <c r="P15" s="21">
        <v>0.7402</v>
      </c>
      <c r="Q15" s="21">
        <v>0.8957</v>
      </c>
      <c r="R15" s="21">
        <v>0.9408</v>
      </c>
      <c r="S15" s="21">
        <v>0.68</v>
      </c>
      <c r="T15" s="21">
        <v>1.0856</v>
      </c>
      <c r="U15" s="21">
        <v>0.8078</v>
      </c>
      <c r="V15" s="21">
        <v>0.6842</v>
      </c>
      <c r="W15" s="21">
        <v>0.8549</v>
      </c>
      <c r="X15" s="21">
        <v>1.2414</v>
      </c>
      <c r="Y15" s="21">
        <v>0.6925</v>
      </c>
      <c r="Z15" s="21">
        <v>0.7456</v>
      </c>
      <c r="AA15" s="21">
        <v>0.7515</v>
      </c>
      <c r="AB15" s="21">
        <v>0.8857</v>
      </c>
      <c r="AC15" s="46">
        <v>1.111</v>
      </c>
      <c r="AD15" s="4">
        <f t="shared" si="1"/>
        <v>20.0781</v>
      </c>
      <c r="AE15">
        <f t="shared" si="2"/>
        <v>0</v>
      </c>
    </row>
    <row r="16" spans="1:31">
      <c r="A16" s="19" t="s">
        <v>36</v>
      </c>
      <c r="B16" s="20" t="s">
        <v>30</v>
      </c>
      <c r="C16" s="20">
        <v>12</v>
      </c>
      <c r="D16" s="21">
        <v>46.8489</v>
      </c>
      <c r="E16" s="21">
        <v>63.7836</v>
      </c>
      <c r="F16" s="22">
        <f t="shared" si="0"/>
        <v>-0.265502417549339</v>
      </c>
      <c r="G16" s="22"/>
      <c r="H16" s="21">
        <f>H14-H15</f>
        <v>2.1469</v>
      </c>
      <c r="I16" s="21">
        <f t="shared" ref="I16:AC16" si="3">I14-I15</f>
        <v>2.0188</v>
      </c>
      <c r="J16" s="21">
        <f t="shared" si="3"/>
        <v>2.339</v>
      </c>
      <c r="K16" s="21">
        <f t="shared" si="3"/>
        <v>2.3353</v>
      </c>
      <c r="L16" s="21">
        <f t="shared" si="3"/>
        <v>2.3782</v>
      </c>
      <c r="M16" s="21">
        <f t="shared" si="3"/>
        <v>2.5668</v>
      </c>
      <c r="N16" s="21">
        <f t="shared" si="3"/>
        <v>2.0572</v>
      </c>
      <c r="O16" s="21">
        <f t="shared" si="3"/>
        <v>2.7342</v>
      </c>
      <c r="P16" s="21">
        <f t="shared" si="3"/>
        <v>1.727</v>
      </c>
      <c r="Q16" s="21">
        <f t="shared" si="3"/>
        <v>2.0901</v>
      </c>
      <c r="R16" s="21">
        <f t="shared" si="3"/>
        <v>2.2152</v>
      </c>
      <c r="S16" s="21">
        <f t="shared" si="3"/>
        <v>1.6101</v>
      </c>
      <c r="T16" s="21">
        <f t="shared" si="3"/>
        <v>2.5332</v>
      </c>
      <c r="U16" s="21">
        <f t="shared" si="3"/>
        <v>1.8647</v>
      </c>
      <c r="V16" s="21">
        <f t="shared" si="3"/>
        <v>1.5963</v>
      </c>
      <c r="W16" s="21">
        <f t="shared" si="3"/>
        <v>1.9947</v>
      </c>
      <c r="X16" s="21">
        <f t="shared" si="3"/>
        <v>2.88</v>
      </c>
      <c r="Y16" s="21">
        <f t="shared" si="3"/>
        <v>1.6325</v>
      </c>
      <c r="Z16" s="21">
        <f t="shared" si="3"/>
        <v>1.7397</v>
      </c>
      <c r="AA16" s="21">
        <f t="shared" si="3"/>
        <v>1.7535</v>
      </c>
      <c r="AB16" s="21">
        <f t="shared" si="3"/>
        <v>2.0432</v>
      </c>
      <c r="AC16" s="46">
        <f t="shared" si="3"/>
        <v>2.5923</v>
      </c>
      <c r="AD16" s="4">
        <f t="shared" si="1"/>
        <v>46.8489</v>
      </c>
      <c r="AE16">
        <f t="shared" si="2"/>
        <v>0</v>
      </c>
    </row>
    <row r="17" spans="1:31">
      <c r="A17" s="26" t="s">
        <v>37</v>
      </c>
      <c r="B17" s="27" t="s">
        <v>22</v>
      </c>
      <c r="C17" s="20" t="s">
        <v>22</v>
      </c>
      <c r="D17" s="20" t="s">
        <v>22</v>
      </c>
      <c r="E17" s="20"/>
      <c r="F17" s="22"/>
      <c r="G17" s="22"/>
      <c r="H17" s="21" t="s">
        <v>22</v>
      </c>
      <c r="I17" s="21" t="s">
        <v>22</v>
      </c>
      <c r="J17" s="21" t="s">
        <v>22</v>
      </c>
      <c r="K17" s="21" t="s">
        <v>22</v>
      </c>
      <c r="L17" s="21" t="s">
        <v>22</v>
      </c>
      <c r="M17" s="21" t="s">
        <v>22</v>
      </c>
      <c r="N17" s="21" t="s">
        <v>22</v>
      </c>
      <c r="O17" s="21" t="s">
        <v>22</v>
      </c>
      <c r="P17" s="21" t="s">
        <v>22</v>
      </c>
      <c r="Q17" s="21" t="s">
        <v>22</v>
      </c>
      <c r="R17" s="21" t="s">
        <v>22</v>
      </c>
      <c r="S17" s="21" t="s">
        <v>22</v>
      </c>
      <c r="T17" s="21" t="s">
        <v>22</v>
      </c>
      <c r="U17" s="21" t="s">
        <v>22</v>
      </c>
      <c r="V17" s="21" t="s">
        <v>22</v>
      </c>
      <c r="W17" s="21" t="s">
        <v>22</v>
      </c>
      <c r="X17" s="21" t="s">
        <v>22</v>
      </c>
      <c r="Y17" s="21" t="s">
        <v>22</v>
      </c>
      <c r="Z17" s="21" t="s">
        <v>22</v>
      </c>
      <c r="AA17" s="21" t="s">
        <v>22</v>
      </c>
      <c r="AB17" s="21" t="s">
        <v>22</v>
      </c>
      <c r="AC17" s="46" t="s">
        <v>22</v>
      </c>
      <c r="AD17" s="4">
        <f t="shared" si="1"/>
        <v>0</v>
      </c>
      <c r="AE17" t="e">
        <f t="shared" si="2"/>
        <v>#VALUE!</v>
      </c>
    </row>
    <row r="18" spans="1:31">
      <c r="A18" s="19" t="s">
        <v>23</v>
      </c>
      <c r="B18" s="20" t="s">
        <v>24</v>
      </c>
      <c r="C18" s="20">
        <v>13</v>
      </c>
      <c r="D18" s="21">
        <v>1.1586</v>
      </c>
      <c r="E18" s="21">
        <v>0.946</v>
      </c>
      <c r="F18" s="22">
        <f t="shared" si="0"/>
        <v>0.224735729386892</v>
      </c>
      <c r="G18" s="22">
        <f>D18/D5</f>
        <v>0.231243638105503</v>
      </c>
      <c r="H18" s="21">
        <v>0.0396</v>
      </c>
      <c r="I18" s="21">
        <v>0.0348</v>
      </c>
      <c r="J18" s="21">
        <v>0.0657</v>
      </c>
      <c r="K18" s="21">
        <v>0.0195</v>
      </c>
      <c r="L18" s="21">
        <v>0.0443</v>
      </c>
      <c r="M18" s="21">
        <v>0.0662</v>
      </c>
      <c r="N18" s="21">
        <v>0.0126</v>
      </c>
      <c r="O18" s="21">
        <v>0.0203</v>
      </c>
      <c r="P18" s="21">
        <v>0.0491</v>
      </c>
      <c r="Q18" s="21">
        <v>0.0179</v>
      </c>
      <c r="R18" s="21">
        <v>0.1536</v>
      </c>
      <c r="S18" s="21">
        <v>0.0887</v>
      </c>
      <c r="T18" s="21">
        <v>0.1711</v>
      </c>
      <c r="U18" s="21">
        <v>0.0762</v>
      </c>
      <c r="V18" s="21">
        <v>0.058</v>
      </c>
      <c r="W18" s="21">
        <v>0.0285</v>
      </c>
      <c r="X18" s="21">
        <v>0.0217</v>
      </c>
      <c r="Y18" s="21">
        <v>0.0123</v>
      </c>
      <c r="Z18" s="21">
        <v>0.0758</v>
      </c>
      <c r="AA18" s="21">
        <v>0.0148</v>
      </c>
      <c r="AB18" s="21">
        <v>0.0424</v>
      </c>
      <c r="AC18" s="46">
        <v>0.0455</v>
      </c>
      <c r="AD18" s="4">
        <f t="shared" si="1"/>
        <v>1.1586</v>
      </c>
      <c r="AE18">
        <f t="shared" si="2"/>
        <v>0</v>
      </c>
    </row>
    <row r="19" spans="1:31">
      <c r="A19" s="19" t="s">
        <v>26</v>
      </c>
      <c r="B19" s="20" t="s">
        <v>24</v>
      </c>
      <c r="C19" s="20">
        <v>14</v>
      </c>
      <c r="D19" s="21">
        <v>0.0298</v>
      </c>
      <c r="E19" s="21">
        <v>0.0124</v>
      </c>
      <c r="F19" s="22">
        <f t="shared" si="0"/>
        <v>1.40322580645161</v>
      </c>
      <c r="G19" s="22">
        <f>D19/D7</f>
        <v>0.076273355515741</v>
      </c>
      <c r="H19" s="21">
        <v>0.0006</v>
      </c>
      <c r="I19" s="21">
        <v>0.0006</v>
      </c>
      <c r="J19" s="21">
        <v>0.0035</v>
      </c>
      <c r="K19" s="21">
        <v>0.0007</v>
      </c>
      <c r="L19" s="21">
        <v>0.0007</v>
      </c>
      <c r="M19" s="21">
        <v>0.0004</v>
      </c>
      <c r="N19" s="21">
        <v>0.0005</v>
      </c>
      <c r="O19" s="21">
        <v>0.0008</v>
      </c>
      <c r="P19" s="21">
        <v>0.002</v>
      </c>
      <c r="Q19" s="21">
        <v>0.0008</v>
      </c>
      <c r="R19" s="21">
        <v>0.0025</v>
      </c>
      <c r="S19" s="21">
        <v>0.0015</v>
      </c>
      <c r="T19" s="21">
        <v>0.003</v>
      </c>
      <c r="U19" s="21">
        <v>0.0016</v>
      </c>
      <c r="V19" s="21">
        <v>0.0025</v>
      </c>
      <c r="W19" s="21">
        <v>0.0027</v>
      </c>
      <c r="X19" s="21">
        <v>0.0011</v>
      </c>
      <c r="Y19" s="21">
        <v>0.0008</v>
      </c>
      <c r="Z19" s="21">
        <v>0.0012</v>
      </c>
      <c r="AA19" s="21">
        <v>0.0007</v>
      </c>
      <c r="AB19" s="21">
        <v>0.0005</v>
      </c>
      <c r="AC19" s="46">
        <v>0.0011</v>
      </c>
      <c r="AD19" s="4">
        <f t="shared" si="1"/>
        <v>0.0298</v>
      </c>
      <c r="AE19">
        <f t="shared" si="2"/>
        <v>0</v>
      </c>
    </row>
    <row r="20" spans="1:31">
      <c r="A20" s="19" t="s">
        <v>29</v>
      </c>
      <c r="B20" s="20" t="s">
        <v>30</v>
      </c>
      <c r="C20" s="20">
        <v>15</v>
      </c>
      <c r="D20" s="21">
        <v>0.0513</v>
      </c>
      <c r="E20" s="21">
        <v>0.0493</v>
      </c>
      <c r="F20" s="22">
        <f t="shared" si="0"/>
        <v>0.0405679513184585</v>
      </c>
      <c r="G20" s="22">
        <f>D20/D10</f>
        <v>0.238382899628253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0.0058</v>
      </c>
      <c r="R20" s="21">
        <v>0</v>
      </c>
      <c r="S20" s="21">
        <v>0</v>
      </c>
      <c r="T20" s="21">
        <v>0.0055</v>
      </c>
      <c r="U20" s="21">
        <v>0.0053</v>
      </c>
      <c r="V20" s="21">
        <v>0.0058</v>
      </c>
      <c r="W20" s="21">
        <v>0.0055</v>
      </c>
      <c r="X20" s="21">
        <v>0.0057</v>
      </c>
      <c r="Y20" s="21">
        <v>0.0059</v>
      </c>
      <c r="Z20" s="21">
        <v>0.0053</v>
      </c>
      <c r="AA20" s="21">
        <v>0</v>
      </c>
      <c r="AB20" s="21">
        <v>0</v>
      </c>
      <c r="AC20" s="46">
        <v>0.0065</v>
      </c>
      <c r="AD20" s="4">
        <f t="shared" si="1"/>
        <v>0.0513</v>
      </c>
      <c r="AE20">
        <f t="shared" si="2"/>
        <v>0</v>
      </c>
    </row>
    <row r="21" spans="1:31">
      <c r="A21" s="24" t="s">
        <v>31</v>
      </c>
      <c r="B21" s="20" t="s">
        <v>30</v>
      </c>
      <c r="C21" s="20">
        <v>16</v>
      </c>
      <c r="D21" s="21">
        <v>0.0513</v>
      </c>
      <c r="E21" s="21">
        <v>0.0493</v>
      </c>
      <c r="F21" s="22">
        <f t="shared" si="0"/>
        <v>0.0405679513184585</v>
      </c>
      <c r="G21" s="22"/>
      <c r="H21" s="21">
        <f>H20</f>
        <v>0</v>
      </c>
      <c r="I21" s="21">
        <f t="shared" ref="I21:AC21" si="4">I20</f>
        <v>0</v>
      </c>
      <c r="J21" s="21">
        <f t="shared" si="4"/>
        <v>0</v>
      </c>
      <c r="K21" s="21">
        <f t="shared" si="4"/>
        <v>0</v>
      </c>
      <c r="L21" s="21">
        <f t="shared" si="4"/>
        <v>0</v>
      </c>
      <c r="M21" s="21">
        <f t="shared" si="4"/>
        <v>0</v>
      </c>
      <c r="N21" s="21">
        <f t="shared" si="4"/>
        <v>0</v>
      </c>
      <c r="O21" s="21">
        <f t="shared" si="4"/>
        <v>0</v>
      </c>
      <c r="P21" s="21">
        <f t="shared" si="4"/>
        <v>0</v>
      </c>
      <c r="Q21" s="21">
        <f t="shared" si="4"/>
        <v>0.0058</v>
      </c>
      <c r="R21" s="21">
        <f t="shared" si="4"/>
        <v>0</v>
      </c>
      <c r="S21" s="21">
        <f t="shared" si="4"/>
        <v>0</v>
      </c>
      <c r="T21" s="21">
        <f t="shared" si="4"/>
        <v>0.0055</v>
      </c>
      <c r="U21" s="21">
        <f t="shared" si="4"/>
        <v>0.0053</v>
      </c>
      <c r="V21" s="21">
        <f t="shared" si="4"/>
        <v>0.0058</v>
      </c>
      <c r="W21" s="21">
        <f t="shared" si="4"/>
        <v>0.0055</v>
      </c>
      <c r="X21" s="21">
        <f t="shared" si="4"/>
        <v>0.0057</v>
      </c>
      <c r="Y21" s="21">
        <f t="shared" si="4"/>
        <v>0.0059</v>
      </c>
      <c r="Z21" s="21">
        <f t="shared" si="4"/>
        <v>0.0053</v>
      </c>
      <c r="AA21" s="21">
        <f t="shared" si="4"/>
        <v>0</v>
      </c>
      <c r="AB21" s="21">
        <f t="shared" si="4"/>
        <v>0</v>
      </c>
      <c r="AC21" s="46">
        <f t="shared" si="4"/>
        <v>0.0065</v>
      </c>
      <c r="AD21" s="4">
        <f t="shared" si="1"/>
        <v>0.0513</v>
      </c>
      <c r="AE21">
        <f t="shared" si="2"/>
        <v>0</v>
      </c>
    </row>
    <row r="22" spans="1:31">
      <c r="A22" s="24" t="s">
        <v>32</v>
      </c>
      <c r="B22" s="20" t="s">
        <v>30</v>
      </c>
      <c r="C22" s="20">
        <v>17</v>
      </c>
      <c r="D22" s="21">
        <v>0</v>
      </c>
      <c r="E22" s="21">
        <v>0</v>
      </c>
      <c r="F22" s="22">
        <v>0</v>
      </c>
      <c r="G22" s="22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46"/>
      <c r="AD22" s="4">
        <f t="shared" si="1"/>
        <v>0</v>
      </c>
      <c r="AE22">
        <f t="shared" si="2"/>
        <v>0</v>
      </c>
    </row>
    <row r="23" spans="1:31">
      <c r="A23" s="19" t="s">
        <v>33</v>
      </c>
      <c r="B23" s="20" t="s">
        <v>30</v>
      </c>
      <c r="C23" s="20">
        <v>18</v>
      </c>
      <c r="D23" s="21">
        <v>30.589</v>
      </c>
      <c r="E23" s="21">
        <v>22.897</v>
      </c>
      <c r="F23" s="22">
        <f t="shared" si="0"/>
        <v>0.335939206009521</v>
      </c>
      <c r="G23" s="22">
        <f>D23/D13</f>
        <v>0.365639956585559</v>
      </c>
      <c r="H23" s="21">
        <f>H13*$G$23</f>
        <v>1.35550044705399</v>
      </c>
      <c r="I23" s="21">
        <f t="shared" ref="I23:AC23" si="5">I13*$G$23</f>
        <v>1.31813204349094</v>
      </c>
      <c r="J23" s="21">
        <f t="shared" si="5"/>
        <v>1.52720497066656</v>
      </c>
      <c r="K23" s="21">
        <f t="shared" si="5"/>
        <v>1.52025781149144</v>
      </c>
      <c r="L23" s="21">
        <f t="shared" si="5"/>
        <v>1.54885085609643</v>
      </c>
      <c r="M23" s="21">
        <f t="shared" si="5"/>
        <v>1.76823483004777</v>
      </c>
      <c r="N23" s="21">
        <f t="shared" si="5"/>
        <v>1.36018063849828</v>
      </c>
      <c r="O23" s="21">
        <f t="shared" si="5"/>
        <v>1.72070163569164</v>
      </c>
      <c r="P23" s="21">
        <f t="shared" si="5"/>
        <v>1.12763362610987</v>
      </c>
      <c r="Q23" s="21">
        <f t="shared" si="5"/>
        <v>1.39966975380952</v>
      </c>
      <c r="R23" s="21">
        <f t="shared" si="5"/>
        <v>1.44244962873003</v>
      </c>
      <c r="S23" s="21">
        <f t="shared" si="5"/>
        <v>1.0735189125352</v>
      </c>
      <c r="T23" s="21">
        <f t="shared" si="5"/>
        <v>1.67492351312713</v>
      </c>
      <c r="U23" s="21">
        <f t="shared" si="5"/>
        <v>1.22145683896972</v>
      </c>
      <c r="V23" s="21">
        <f t="shared" si="5"/>
        <v>1.0422932602428</v>
      </c>
      <c r="W23" s="21">
        <f t="shared" si="5"/>
        <v>1.30240952535776</v>
      </c>
      <c r="X23" s="21">
        <f t="shared" si="5"/>
        <v>1.81562176842125</v>
      </c>
      <c r="Y23" s="21">
        <f t="shared" si="5"/>
        <v>1.08989958259024</v>
      </c>
      <c r="Z23" s="21">
        <f t="shared" si="5"/>
        <v>1.16690335744715</v>
      </c>
      <c r="AA23" s="21">
        <f t="shared" si="5"/>
        <v>1.11703006736888</v>
      </c>
      <c r="AB23" s="21">
        <f t="shared" si="5"/>
        <v>1.33568276140705</v>
      </c>
      <c r="AC23" s="46">
        <f t="shared" si="5"/>
        <v>1.66044417084634</v>
      </c>
      <c r="AD23" s="4">
        <f t="shared" si="1"/>
        <v>30.589</v>
      </c>
      <c r="AE23">
        <f t="shared" si="2"/>
        <v>0</v>
      </c>
    </row>
    <row r="24" spans="1:31">
      <c r="A24" s="19" t="s">
        <v>34</v>
      </c>
      <c r="B24" s="20" t="s">
        <v>30</v>
      </c>
      <c r="C24" s="20">
        <v>19</v>
      </c>
      <c r="D24" s="21">
        <v>21.4123</v>
      </c>
      <c r="E24" s="21">
        <v>14.562</v>
      </c>
      <c r="F24" s="22">
        <f t="shared" si="0"/>
        <v>0.470423018816097</v>
      </c>
      <c r="G24" s="22">
        <f>D24/D14</f>
        <v>0.31993515322665</v>
      </c>
      <c r="H24" s="21">
        <f>H14*$G$24</f>
        <v>0.984440466478402</v>
      </c>
      <c r="I24" s="21">
        <f t="shared" ref="I24:AC24" si="6">I14*$G$24</f>
        <v>0.922692981905658</v>
      </c>
      <c r="J24" s="21">
        <f t="shared" si="6"/>
        <v>1.06903132099153</v>
      </c>
      <c r="K24" s="21">
        <f t="shared" si="6"/>
        <v>1.06416830666248</v>
      </c>
      <c r="L24" s="21">
        <f t="shared" si="6"/>
        <v>1.08419624725447</v>
      </c>
      <c r="M24" s="21">
        <f t="shared" si="6"/>
        <v>1.17588966216923</v>
      </c>
      <c r="N24" s="21">
        <f t="shared" si="6"/>
        <v>0.940225428302479</v>
      </c>
      <c r="O24" s="21">
        <f t="shared" si="6"/>
        <v>1.24966670850329</v>
      </c>
      <c r="P24" s="21">
        <f t="shared" si="6"/>
        <v>0.789344010040791</v>
      </c>
      <c r="Q24" s="21">
        <f t="shared" si="6"/>
        <v>0.955262380504131</v>
      </c>
      <c r="R24" s="21">
        <f t="shared" si="6"/>
        <v>1.00971534358331</v>
      </c>
      <c r="S24" s="21">
        <f t="shared" si="6"/>
        <v>0.732683494404351</v>
      </c>
      <c r="T24" s="21">
        <f t="shared" si="6"/>
        <v>1.1577813324966</v>
      </c>
      <c r="U24" s="21">
        <f t="shared" si="6"/>
        <v>0.855026696998222</v>
      </c>
      <c r="V24" s="21">
        <f t="shared" si="6"/>
        <v>0.729612116933375</v>
      </c>
      <c r="W24" s="21">
        <f t="shared" si="6"/>
        <v>0.911687212634662</v>
      </c>
      <c r="X24" s="21">
        <f t="shared" si="6"/>
        <v>1.31858074050831</v>
      </c>
      <c r="Y24" s="21">
        <f t="shared" si="6"/>
        <v>0.743849231251961</v>
      </c>
      <c r="Z24" s="21">
        <f t="shared" si="6"/>
        <v>0.795134836314193</v>
      </c>
      <c r="AA24" s="21">
        <f t="shared" si="6"/>
        <v>0.801437558832758</v>
      </c>
      <c r="AB24" s="21">
        <f t="shared" si="6"/>
        <v>0.937058070285535</v>
      </c>
      <c r="AC24" s="46">
        <f t="shared" si="6"/>
        <v>1.18481585294425</v>
      </c>
      <c r="AD24" s="4">
        <f t="shared" si="1"/>
        <v>21.4123</v>
      </c>
      <c r="AE24">
        <f t="shared" si="2"/>
        <v>0</v>
      </c>
    </row>
    <row r="25" spans="1:31">
      <c r="A25" s="26" t="s">
        <v>38</v>
      </c>
      <c r="B25" s="20" t="s">
        <v>22</v>
      </c>
      <c r="C25" s="20" t="s">
        <v>22</v>
      </c>
      <c r="D25" s="20" t="s">
        <v>22</v>
      </c>
      <c r="E25" s="20"/>
      <c r="F25" s="22">
        <v>0</v>
      </c>
      <c r="G25" s="22"/>
      <c r="H25" s="20" t="s">
        <v>22</v>
      </c>
      <c r="I25" s="20" t="s">
        <v>22</v>
      </c>
      <c r="J25" s="20" t="s">
        <v>22</v>
      </c>
      <c r="K25" s="20" t="s">
        <v>22</v>
      </c>
      <c r="L25" s="20" t="s">
        <v>22</v>
      </c>
      <c r="M25" s="20" t="s">
        <v>22</v>
      </c>
      <c r="N25" s="20" t="s">
        <v>22</v>
      </c>
      <c r="O25" s="20" t="s">
        <v>22</v>
      </c>
      <c r="P25" s="20" t="s">
        <v>22</v>
      </c>
      <c r="Q25" s="20" t="s">
        <v>22</v>
      </c>
      <c r="R25" s="20" t="s">
        <v>22</v>
      </c>
      <c r="S25" s="20" t="s">
        <v>22</v>
      </c>
      <c r="T25" s="20" t="s">
        <v>22</v>
      </c>
      <c r="U25" s="20" t="s">
        <v>22</v>
      </c>
      <c r="V25" s="20" t="s">
        <v>22</v>
      </c>
      <c r="W25" s="20" t="s">
        <v>22</v>
      </c>
      <c r="X25" s="20" t="s">
        <v>22</v>
      </c>
      <c r="Y25" s="20" t="s">
        <v>22</v>
      </c>
      <c r="Z25" s="20" t="s">
        <v>22</v>
      </c>
      <c r="AA25" s="20" t="s">
        <v>22</v>
      </c>
      <c r="AB25" s="20" t="s">
        <v>22</v>
      </c>
      <c r="AC25" s="47" t="s">
        <v>22</v>
      </c>
      <c r="AD25" s="4">
        <f t="shared" si="1"/>
        <v>0</v>
      </c>
      <c r="AE25" t="e">
        <f t="shared" si="2"/>
        <v>#VALUE!</v>
      </c>
    </row>
    <row r="26" spans="1:31">
      <c r="A26" s="19" t="s">
        <v>39</v>
      </c>
      <c r="B26" s="20" t="s">
        <v>40</v>
      </c>
      <c r="C26" s="20">
        <v>20</v>
      </c>
      <c r="D26" s="21">
        <v>0.1157</v>
      </c>
      <c r="E26" s="21">
        <v>0.0867</v>
      </c>
      <c r="F26" s="22">
        <f t="shared" si="0"/>
        <v>0.334486735870819</v>
      </c>
      <c r="G26" s="22">
        <f>D26/D18</f>
        <v>0.0998619022958743</v>
      </c>
      <c r="H26" s="21">
        <v>0.0039</v>
      </c>
      <c r="I26" s="21">
        <v>0.0035</v>
      </c>
      <c r="J26" s="21">
        <v>0.0068</v>
      </c>
      <c r="K26" s="21">
        <v>0.0019</v>
      </c>
      <c r="L26" s="21">
        <v>0.0044</v>
      </c>
      <c r="M26" s="21">
        <v>0.0066</v>
      </c>
      <c r="N26" s="21">
        <v>0.0013</v>
      </c>
      <c r="O26" s="21">
        <v>0.002</v>
      </c>
      <c r="P26" s="21">
        <v>0.0049</v>
      </c>
      <c r="Q26" s="21">
        <v>0.0018</v>
      </c>
      <c r="R26" s="21">
        <v>0.0153</v>
      </c>
      <c r="S26" s="21">
        <v>0.0089</v>
      </c>
      <c r="T26" s="21">
        <v>0.0171</v>
      </c>
      <c r="U26" s="21">
        <v>0.0076</v>
      </c>
      <c r="V26" s="21">
        <v>0.0058</v>
      </c>
      <c r="W26" s="21">
        <v>0.0028</v>
      </c>
      <c r="X26" s="21">
        <v>0.0022</v>
      </c>
      <c r="Y26" s="21">
        <v>0.0012</v>
      </c>
      <c r="Z26" s="21">
        <v>0.0076</v>
      </c>
      <c r="AA26" s="21">
        <v>0.0015</v>
      </c>
      <c r="AB26" s="21">
        <v>0.0042</v>
      </c>
      <c r="AC26" s="46">
        <v>0.0044</v>
      </c>
      <c r="AD26" s="4">
        <f t="shared" si="1"/>
        <v>0.1157</v>
      </c>
      <c r="AE26">
        <f t="shared" si="2"/>
        <v>0</v>
      </c>
    </row>
    <row r="27" spans="1:31">
      <c r="A27" s="19" t="s">
        <v>41</v>
      </c>
      <c r="B27" s="20" t="s">
        <v>40</v>
      </c>
      <c r="C27" s="20">
        <v>21</v>
      </c>
      <c r="D27" s="21">
        <v>0.0037</v>
      </c>
      <c r="E27" s="21">
        <v>0.0026</v>
      </c>
      <c r="F27" s="22">
        <f t="shared" si="0"/>
        <v>0.423076923076923</v>
      </c>
      <c r="G27" s="22">
        <f>D27/D19</f>
        <v>0.124161073825503</v>
      </c>
      <c r="H27" s="21">
        <v>0.0001</v>
      </c>
      <c r="I27" s="21">
        <v>0.0001</v>
      </c>
      <c r="J27" s="21">
        <v>0.0005</v>
      </c>
      <c r="K27" s="21">
        <v>0.0001</v>
      </c>
      <c r="L27" s="21">
        <v>0.0001</v>
      </c>
      <c r="M27" s="21">
        <v>0</v>
      </c>
      <c r="N27" s="21">
        <v>0</v>
      </c>
      <c r="O27" s="21">
        <v>0.0001</v>
      </c>
      <c r="P27" s="21">
        <v>0.0003</v>
      </c>
      <c r="Q27" s="21">
        <v>0.0001</v>
      </c>
      <c r="R27" s="21">
        <v>0.0003</v>
      </c>
      <c r="S27" s="21">
        <v>0.0002</v>
      </c>
      <c r="T27" s="21">
        <v>0.0004</v>
      </c>
      <c r="U27" s="21">
        <v>0.0002</v>
      </c>
      <c r="V27" s="21">
        <v>0.0003</v>
      </c>
      <c r="W27" s="21">
        <v>0.0003</v>
      </c>
      <c r="X27" s="21">
        <v>0.0001</v>
      </c>
      <c r="Y27" s="21">
        <v>0.0001</v>
      </c>
      <c r="Z27" s="21">
        <v>0.0002</v>
      </c>
      <c r="AA27" s="21">
        <v>0.0001</v>
      </c>
      <c r="AB27" s="21">
        <v>0</v>
      </c>
      <c r="AC27" s="46">
        <v>0.0001</v>
      </c>
      <c r="AD27" s="4">
        <f t="shared" si="1"/>
        <v>0.0037</v>
      </c>
      <c r="AE27">
        <f t="shared" si="2"/>
        <v>0</v>
      </c>
    </row>
    <row r="28" spans="1:31">
      <c r="A28" s="19" t="s">
        <v>42</v>
      </c>
      <c r="B28" s="20" t="s">
        <v>40</v>
      </c>
      <c r="C28" s="20">
        <v>22</v>
      </c>
      <c r="D28" s="21">
        <v>0.001</v>
      </c>
      <c r="E28" s="21">
        <v>0.0007</v>
      </c>
      <c r="F28" s="22">
        <f t="shared" si="0"/>
        <v>0.428571428571429</v>
      </c>
      <c r="G28" s="22">
        <f>D28/D20</f>
        <v>0.0194931773879142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0.0001</v>
      </c>
      <c r="R28" s="21">
        <v>0</v>
      </c>
      <c r="S28" s="21">
        <v>0.0001</v>
      </c>
      <c r="T28" s="21">
        <v>0.0001</v>
      </c>
      <c r="U28" s="21">
        <v>0.0001</v>
      </c>
      <c r="V28" s="21">
        <v>0.0001</v>
      </c>
      <c r="W28" s="21">
        <v>0.0001</v>
      </c>
      <c r="X28" s="21">
        <v>0.0001</v>
      </c>
      <c r="Y28" s="21">
        <v>0.0001</v>
      </c>
      <c r="Z28" s="21">
        <v>0.0001</v>
      </c>
      <c r="AA28" s="21">
        <v>0</v>
      </c>
      <c r="AB28" s="21">
        <v>0</v>
      </c>
      <c r="AC28" s="46">
        <v>0.0001</v>
      </c>
      <c r="AD28" s="4">
        <f t="shared" si="1"/>
        <v>0.001</v>
      </c>
      <c r="AE28">
        <f t="shared" si="2"/>
        <v>0</v>
      </c>
    </row>
    <row r="29" spans="1:31">
      <c r="A29" s="24" t="s">
        <v>43</v>
      </c>
      <c r="B29" s="20" t="s">
        <v>40</v>
      </c>
      <c r="C29" s="20">
        <v>23</v>
      </c>
      <c r="D29" s="21">
        <v>0.001</v>
      </c>
      <c r="E29" s="21">
        <v>0.0007</v>
      </c>
      <c r="F29" s="22">
        <f t="shared" si="0"/>
        <v>0.428571428571429</v>
      </c>
      <c r="G29" s="22"/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0.0001</v>
      </c>
      <c r="R29" s="21">
        <v>0</v>
      </c>
      <c r="S29" s="21">
        <v>0.0001</v>
      </c>
      <c r="T29" s="21">
        <v>0.0001</v>
      </c>
      <c r="U29" s="21">
        <v>0.0001</v>
      </c>
      <c r="V29" s="21">
        <v>0.0001</v>
      </c>
      <c r="W29" s="21">
        <v>0.0001</v>
      </c>
      <c r="X29" s="21">
        <v>0.0001</v>
      </c>
      <c r="Y29" s="21">
        <v>0.0001</v>
      </c>
      <c r="Z29" s="21">
        <v>0.0001</v>
      </c>
      <c r="AA29" s="21">
        <v>0</v>
      </c>
      <c r="AB29" s="21">
        <v>0</v>
      </c>
      <c r="AC29" s="46">
        <v>0.0001</v>
      </c>
      <c r="AD29" s="4">
        <f t="shared" si="1"/>
        <v>0.001</v>
      </c>
      <c r="AE29">
        <f t="shared" si="2"/>
        <v>0</v>
      </c>
    </row>
    <row r="30" spans="1:31">
      <c r="A30" s="24" t="s">
        <v>44</v>
      </c>
      <c r="B30" s="20" t="s">
        <v>40</v>
      </c>
      <c r="C30" s="20">
        <v>24</v>
      </c>
      <c r="D30" s="21">
        <v>0</v>
      </c>
      <c r="E30" s="21">
        <v>0</v>
      </c>
      <c r="F30" s="22">
        <v>0</v>
      </c>
      <c r="G30" s="2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46"/>
      <c r="AD30" s="4">
        <f t="shared" si="1"/>
        <v>0</v>
      </c>
      <c r="AE30">
        <f t="shared" si="2"/>
        <v>0</v>
      </c>
    </row>
    <row r="31" spans="1:31">
      <c r="A31" s="19" t="s">
        <v>45</v>
      </c>
      <c r="B31" s="20" t="s">
        <v>40</v>
      </c>
      <c r="C31" s="20">
        <v>25</v>
      </c>
      <c r="D31" s="21">
        <v>0.0459</v>
      </c>
      <c r="E31" s="21">
        <v>0.038</v>
      </c>
      <c r="F31" s="22">
        <f t="shared" si="0"/>
        <v>0.207894736842105</v>
      </c>
      <c r="G31" s="22">
        <f>D31/D23</f>
        <v>0.00150053940959168</v>
      </c>
      <c r="H31" s="21">
        <v>0.002</v>
      </c>
      <c r="I31" s="21">
        <v>0.002</v>
      </c>
      <c r="J31" s="21">
        <v>0.0023</v>
      </c>
      <c r="K31" s="21">
        <v>0.0023</v>
      </c>
      <c r="L31" s="21">
        <v>0.0023</v>
      </c>
      <c r="M31" s="21">
        <v>0.0027</v>
      </c>
      <c r="N31" s="21">
        <v>0.002</v>
      </c>
      <c r="O31" s="21">
        <v>0.0026</v>
      </c>
      <c r="P31" s="21">
        <v>0.0017</v>
      </c>
      <c r="Q31" s="21">
        <v>0.0021</v>
      </c>
      <c r="R31" s="21">
        <v>0.0022</v>
      </c>
      <c r="S31" s="21">
        <v>0.0016</v>
      </c>
      <c r="T31" s="21">
        <v>0.0024</v>
      </c>
      <c r="U31" s="21">
        <v>0.0018</v>
      </c>
      <c r="V31" s="21">
        <v>0.0016</v>
      </c>
      <c r="W31" s="21">
        <v>0.002</v>
      </c>
      <c r="X31" s="21">
        <v>0.0027</v>
      </c>
      <c r="Y31" s="21">
        <v>0.0016</v>
      </c>
      <c r="Z31" s="21">
        <v>0.0018</v>
      </c>
      <c r="AA31" s="21">
        <v>0.0017</v>
      </c>
      <c r="AB31" s="21">
        <v>0.002</v>
      </c>
      <c r="AC31" s="46">
        <v>0.0025</v>
      </c>
      <c r="AD31" s="4">
        <f t="shared" si="1"/>
        <v>0.0459</v>
      </c>
      <c r="AE31">
        <f t="shared" si="2"/>
        <v>0</v>
      </c>
    </row>
    <row r="32" spans="1:31">
      <c r="A32" s="28" t="s">
        <v>46</v>
      </c>
      <c r="B32" s="29" t="s">
        <v>40</v>
      </c>
      <c r="C32" s="20">
        <v>26</v>
      </c>
      <c r="D32" s="21">
        <v>0.0321</v>
      </c>
      <c r="E32" s="21">
        <v>0.0288</v>
      </c>
      <c r="F32" s="22">
        <f t="shared" si="0"/>
        <v>0.114583333333333</v>
      </c>
      <c r="G32" s="22">
        <f>D32/D24</f>
        <v>0.00149913834571718</v>
      </c>
      <c r="H32" s="21">
        <f>H24*$G$32</f>
        <v>0.00147581245237348</v>
      </c>
      <c r="I32" s="21">
        <f t="shared" ref="I32:AC32" si="7">I24*$G$32</f>
        <v>0.0013832444304989</v>
      </c>
      <c r="J32" s="21">
        <f t="shared" si="7"/>
        <v>0.00160262584607109</v>
      </c>
      <c r="K32" s="21">
        <f t="shared" si="7"/>
        <v>0.00159533551481464</v>
      </c>
      <c r="L32" s="21">
        <f t="shared" si="7"/>
        <v>0.00162536016854184</v>
      </c>
      <c r="M32" s="21">
        <f t="shared" si="7"/>
        <v>0.00176282128289031</v>
      </c>
      <c r="N32" s="21">
        <f t="shared" si="7"/>
        <v>0.00140952799318661</v>
      </c>
      <c r="O32" s="21">
        <f t="shared" si="7"/>
        <v>0.00187342328208346</v>
      </c>
      <c r="P32" s="21">
        <f t="shared" si="7"/>
        <v>0.00118333587341432</v>
      </c>
      <c r="Q32" s="21">
        <f t="shared" si="7"/>
        <v>0.00143207046483482</v>
      </c>
      <c r="R32" s="21">
        <f t="shared" si="7"/>
        <v>0.00151370298982474</v>
      </c>
      <c r="S32" s="21">
        <f t="shared" si="7"/>
        <v>0.00109839392173562</v>
      </c>
      <c r="T32" s="21">
        <f t="shared" si="7"/>
        <v>0.00173567439150119</v>
      </c>
      <c r="U32" s="21">
        <f t="shared" si="7"/>
        <v>0.00128180330808194</v>
      </c>
      <c r="V32" s="21">
        <f t="shared" si="7"/>
        <v>0.00109378950199471</v>
      </c>
      <c r="W32" s="21">
        <f t="shared" si="7"/>
        <v>0.00136674525976063</v>
      </c>
      <c r="X32" s="21">
        <f t="shared" si="7"/>
        <v>0.00197673495002016</v>
      </c>
      <c r="Y32" s="21">
        <f t="shared" si="7"/>
        <v>0.00111513290600206</v>
      </c>
      <c r="Z32" s="21">
        <f t="shared" si="7"/>
        <v>0.00119201712313416</v>
      </c>
      <c r="AA32" s="21">
        <f t="shared" si="7"/>
        <v>0.00120146577614416</v>
      </c>
      <c r="AB32" s="21">
        <f t="shared" si="7"/>
        <v>0.00140477968532879</v>
      </c>
      <c r="AC32" s="46">
        <f t="shared" si="7"/>
        <v>0.00177620287776233</v>
      </c>
      <c r="AD32" s="4">
        <f t="shared" si="1"/>
        <v>0.0321</v>
      </c>
      <c r="AE32">
        <f t="shared" si="2"/>
        <v>0</v>
      </c>
    </row>
    <row r="33" spans="1:31">
      <c r="A33" s="30" t="s">
        <v>47</v>
      </c>
      <c r="B33" s="29" t="s">
        <v>40</v>
      </c>
      <c r="C33" s="20">
        <v>27</v>
      </c>
      <c r="D33" s="21">
        <v>0.1339</v>
      </c>
      <c r="E33" s="21">
        <v>0.1024</v>
      </c>
      <c r="F33" s="22">
        <f t="shared" si="0"/>
        <v>0.3076171875</v>
      </c>
      <c r="G33" s="22">
        <f>D33/D13</f>
        <v>0.00160054889623088</v>
      </c>
      <c r="H33" s="21">
        <f>H13*$G$33</f>
        <v>0.00593355486810712</v>
      </c>
      <c r="I33" s="21">
        <f t="shared" ref="I33:AC33" si="8">I13*$G$33</f>
        <v>0.00576997877091232</v>
      </c>
      <c r="J33" s="21">
        <f t="shared" si="8"/>
        <v>0.00668517262977714</v>
      </c>
      <c r="K33" s="21">
        <f t="shared" si="8"/>
        <v>0.00665476220074875</v>
      </c>
      <c r="L33" s="21">
        <f t="shared" si="8"/>
        <v>0.00677992512443401</v>
      </c>
      <c r="M33" s="21">
        <f t="shared" si="8"/>
        <v>0.00774025446217254</v>
      </c>
      <c r="N33" s="21">
        <f t="shared" si="8"/>
        <v>0.00595404189397887</v>
      </c>
      <c r="O33" s="21">
        <f t="shared" si="8"/>
        <v>0.00753218310566252</v>
      </c>
      <c r="P33" s="21">
        <f t="shared" si="8"/>
        <v>0.00493609279597603</v>
      </c>
      <c r="Q33" s="21">
        <f t="shared" si="8"/>
        <v>0.00612690117477181</v>
      </c>
      <c r="R33" s="21">
        <f t="shared" si="8"/>
        <v>0.00631416539563082</v>
      </c>
      <c r="S33" s="21">
        <f t="shared" si="8"/>
        <v>0.00469921155933386</v>
      </c>
      <c r="T33" s="21">
        <f t="shared" si="8"/>
        <v>0.00733179438385441</v>
      </c>
      <c r="U33" s="21">
        <f t="shared" si="8"/>
        <v>0.00534679364274888</v>
      </c>
      <c r="V33" s="21">
        <f t="shared" si="8"/>
        <v>0.00456252468359575</v>
      </c>
      <c r="W33" s="21">
        <f t="shared" si="8"/>
        <v>0.00570115516837439</v>
      </c>
      <c r="X33" s="21">
        <f t="shared" si="8"/>
        <v>0.00794768559912406</v>
      </c>
      <c r="Y33" s="21">
        <f t="shared" si="8"/>
        <v>0.00477091614988501</v>
      </c>
      <c r="Z33" s="21">
        <f t="shared" si="8"/>
        <v>0.00510799174743123</v>
      </c>
      <c r="AA33" s="21">
        <f t="shared" si="8"/>
        <v>0.00488967687798534</v>
      </c>
      <c r="AB33" s="21">
        <f t="shared" si="8"/>
        <v>0.0058468051179314</v>
      </c>
      <c r="AC33" s="46">
        <f t="shared" si="8"/>
        <v>0.00726841264756367</v>
      </c>
      <c r="AD33" s="4">
        <f t="shared" si="1"/>
        <v>0.1339</v>
      </c>
      <c r="AE33">
        <f t="shared" si="2"/>
        <v>0</v>
      </c>
    </row>
    <row r="34" spans="1:31">
      <c r="A34" s="30" t="s">
        <v>48</v>
      </c>
      <c r="B34" s="29" t="s">
        <v>40</v>
      </c>
      <c r="C34" s="20">
        <v>28</v>
      </c>
      <c r="D34" s="21">
        <v>0.1071</v>
      </c>
      <c r="E34" s="21">
        <v>0.0541</v>
      </c>
      <c r="F34" s="22">
        <f t="shared" si="0"/>
        <v>0.979667282809612</v>
      </c>
      <c r="G34" s="22">
        <f>D34/D16</f>
        <v>0.00228607288538258</v>
      </c>
      <c r="H34" s="21">
        <v>0.0049</v>
      </c>
      <c r="I34" s="21">
        <v>0.0046</v>
      </c>
      <c r="J34" s="21">
        <v>0.0053</v>
      </c>
      <c r="K34" s="21">
        <v>0.0053</v>
      </c>
      <c r="L34" s="21">
        <v>0.0054</v>
      </c>
      <c r="M34" s="21">
        <v>0.0059</v>
      </c>
      <c r="N34" s="21">
        <v>0.0047</v>
      </c>
      <c r="O34" s="21">
        <v>0.0063</v>
      </c>
      <c r="P34" s="21">
        <v>0.0039</v>
      </c>
      <c r="Q34" s="21">
        <v>0.0048</v>
      </c>
      <c r="R34" s="21">
        <v>0.0051</v>
      </c>
      <c r="S34" s="21">
        <v>0.0037</v>
      </c>
      <c r="T34" s="21">
        <v>0.0058</v>
      </c>
      <c r="U34" s="21">
        <v>0.0043</v>
      </c>
      <c r="V34" s="21">
        <v>0.0036</v>
      </c>
      <c r="W34" s="21">
        <v>0.0046</v>
      </c>
      <c r="X34" s="21">
        <v>0.0066</v>
      </c>
      <c r="Y34" s="21">
        <v>0.0037</v>
      </c>
      <c r="Z34" s="21">
        <v>0.004</v>
      </c>
      <c r="AA34" s="21">
        <v>0.004</v>
      </c>
      <c r="AB34" s="21">
        <v>0.0047</v>
      </c>
      <c r="AC34" s="46">
        <v>0.0059</v>
      </c>
      <c r="AD34" s="4">
        <f t="shared" si="1"/>
        <v>0.1071</v>
      </c>
      <c r="AE34">
        <f t="shared" si="2"/>
        <v>0</v>
      </c>
    </row>
    <row r="35" ht="15.15" spans="1:31">
      <c r="A35" s="31" t="s">
        <v>49</v>
      </c>
      <c r="B35" s="32" t="s">
        <v>40</v>
      </c>
      <c r="C35" s="33">
        <v>29</v>
      </c>
      <c r="D35" s="33">
        <v>0.015</v>
      </c>
      <c r="E35" s="33">
        <v>0.006</v>
      </c>
      <c r="F35" s="22">
        <f t="shared" si="0"/>
        <v>1.5</v>
      </c>
      <c r="G35" s="34"/>
      <c r="H35" s="33">
        <v>0</v>
      </c>
      <c r="I35" s="33">
        <v>0</v>
      </c>
      <c r="J35" s="33">
        <v>0.015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48">
        <v>0</v>
      </c>
      <c r="AD35" s="4">
        <f t="shared" si="1"/>
        <v>0.015</v>
      </c>
      <c r="AE35">
        <f t="shared" si="2"/>
        <v>0</v>
      </c>
    </row>
    <row r="36" s="2" customFormat="1" ht="13" customHeight="1" spans="1:31">
      <c r="A36" s="2" t="s">
        <v>112</v>
      </c>
      <c r="F36" s="3"/>
      <c r="G36" s="3"/>
      <c r="H36" s="35" t="s">
        <v>113</v>
      </c>
      <c r="I36" s="35"/>
      <c r="J36" s="35"/>
      <c r="L36" s="2" t="s">
        <v>114</v>
      </c>
      <c r="AA36" s="35"/>
      <c r="AB36" s="35"/>
      <c r="AC36" s="35"/>
      <c r="AD36" s="4"/>
      <c r="AE36"/>
    </row>
    <row r="37" spans="1:29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spans="1:29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</row>
    <row r="39" spans="1:29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</row>
    <row r="40" spans="1:29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</row>
    <row r="41" spans="1:29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1:29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29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</row>
    <row r="44" spans="1:29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</row>
    <row r="45" spans="1:29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</row>
    <row r="46" spans="1:29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</row>
    <row r="47" spans="1:29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</row>
    <row r="48" spans="1:29">
      <c r="A48" s="38"/>
      <c r="B48" s="39"/>
      <c r="C48" s="39"/>
      <c r="D48" s="38"/>
      <c r="E48" s="40"/>
      <c r="F48" s="41"/>
      <c r="G48" s="4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</row>
    <row r="49" spans="1:29">
      <c r="A49" s="38"/>
      <c r="B49" s="39"/>
      <c r="C49" s="39"/>
      <c r="D49" s="38"/>
      <c r="E49" s="40"/>
      <c r="F49" s="41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</row>
  </sheetData>
  <mergeCells count="8">
    <mergeCell ref="A1:AC1"/>
    <mergeCell ref="A2:D2"/>
    <mergeCell ref="H36:J36"/>
    <mergeCell ref="AA36:AC36"/>
    <mergeCell ref="B48:C48"/>
    <mergeCell ref="E48:F48"/>
    <mergeCell ref="B49:C49"/>
    <mergeCell ref="E49:F49"/>
  </mergeCells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A406主要畜禽</vt:lpstr>
      <vt:lpstr>分村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李功胜</cp:lastModifiedBy>
  <dcterms:created xsi:type="dcterms:W3CDTF">2021-12-23T08:55:00Z</dcterms:created>
  <dcterms:modified xsi:type="dcterms:W3CDTF">2022-09-19T02:37:48Z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BF30DAB3440149FDA7729D1B59492AAB</vt:lpwstr>
  </property>
  <property fmtid="{D5CDD505-2E9C-101B-9397-08002B2CF9AE}" pid="3" name="KSOProductBuildVer">
    <vt:lpwstr>2052-11.1.0.12358</vt:lpwstr>
  </property>
</Properties>
</file>